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vina\Desktop\HILLAM PARISH COUNCIL\WEBSITE\AR17-18\"/>
    </mc:Choice>
  </mc:AlternateContent>
  <bookViews>
    <workbookView xWindow="0" yWindow="0" windowWidth="20490" windowHeight="7755" activeTab="1"/>
  </bookViews>
  <sheets>
    <sheet name="Receipts 16-17" sheetId="2" r:id="rId1"/>
    <sheet name="Payments 16-17" sheetId="1" r:id="rId2"/>
  </sheets>
  <externalReferences>
    <externalReference r:id="rId3"/>
  </externalReferences>
  <definedNames>
    <definedName name="_xlnm._FilterDatabase" localSheetId="1" hidden="1">'Payments 16-17'!$A$5:$N$15</definedName>
    <definedName name="Admin">[1]Lists!$I$1:$I$12</definedName>
    <definedName name="Discretionary">[1]Lists!$E$1:$E$3</definedName>
    <definedName name="Fees">[1]Lists!$C$1:$C$6</definedName>
    <definedName name="Infrastruct">[1]Lists!#REF!</definedName>
    <definedName name="Infrastructure">[1]Lists!$G$1:$G$11</definedName>
    <definedName name="Personnel">[1]Lists!$A$1:$A$7</definedName>
    <definedName name="Power">[1]Lists!$O$1:$O$37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6" i="2" l="1"/>
  <c r="M87" i="2"/>
  <c r="M78" i="2"/>
  <c r="M68" i="2"/>
  <c r="M58" i="2"/>
  <c r="M48" i="2"/>
  <c r="L41" i="2"/>
  <c r="L50" i="2" s="1"/>
  <c r="L60" i="2" s="1"/>
  <c r="L70" i="2" s="1"/>
  <c r="L80" i="2" s="1"/>
  <c r="L89" i="2" s="1"/>
  <c r="L98" i="2" s="1"/>
  <c r="K41" i="2"/>
  <c r="K50" i="2" s="1"/>
  <c r="K60" i="2" s="1"/>
  <c r="K70" i="2" s="1"/>
  <c r="K80" i="2" s="1"/>
  <c r="K89" i="2" s="1"/>
  <c r="K98" i="2" s="1"/>
  <c r="I41" i="2"/>
  <c r="I50" i="2" s="1"/>
  <c r="I60" i="2" s="1"/>
  <c r="I70" i="2" s="1"/>
  <c r="I80" i="2" s="1"/>
  <c r="I89" i="2" s="1"/>
  <c r="I98" i="2" s="1"/>
  <c r="H41" i="2"/>
  <c r="H50" i="2" s="1"/>
  <c r="H60" i="2" s="1"/>
  <c r="H70" i="2" s="1"/>
  <c r="H80" i="2" s="1"/>
  <c r="H89" i="2" s="1"/>
  <c r="H98" i="2" s="1"/>
  <c r="H100" i="2" s="1"/>
  <c r="G41" i="2"/>
  <c r="M35" i="2" s="1"/>
  <c r="M44" i="2" s="1"/>
  <c r="E41" i="2"/>
  <c r="E50" i="2" s="1"/>
  <c r="M39" i="2"/>
  <c r="L32" i="2"/>
  <c r="K32" i="2"/>
  <c r="J32" i="2"/>
  <c r="J41" i="2" s="1"/>
  <c r="J50" i="2" s="1"/>
  <c r="J60" i="2" s="1"/>
  <c r="J70" i="2" s="1"/>
  <c r="J80" i="2" s="1"/>
  <c r="J89" i="2" s="1"/>
  <c r="J98" i="2" s="1"/>
  <c r="I32" i="2"/>
  <c r="H32" i="2"/>
  <c r="G32" i="2"/>
  <c r="F32" i="2"/>
  <c r="F41" i="2" s="1"/>
  <c r="E32" i="2"/>
  <c r="M29" i="2"/>
  <c r="M27" i="2"/>
  <c r="M23" i="2"/>
  <c r="M18" i="2"/>
  <c r="M12" i="2"/>
  <c r="M6" i="2"/>
  <c r="O134" i="1"/>
  <c r="N134" i="1"/>
  <c r="M134" i="1"/>
  <c r="L134" i="1"/>
  <c r="J134" i="1"/>
  <c r="H134" i="1"/>
  <c r="T133" i="1"/>
  <c r="O132" i="1"/>
  <c r="N132" i="1"/>
  <c r="M132" i="1"/>
  <c r="L132" i="1"/>
  <c r="K132" i="1"/>
  <c r="J132" i="1"/>
  <c r="I132" i="1"/>
  <c r="H132" i="1"/>
  <c r="R133" i="1" s="1"/>
  <c r="G132" i="1"/>
  <c r="F132" i="1"/>
  <c r="E132" i="1"/>
  <c r="P131" i="1"/>
  <c r="P130" i="1"/>
  <c r="P129" i="1"/>
  <c r="P128" i="1"/>
  <c r="T124" i="1"/>
  <c r="O123" i="1"/>
  <c r="N123" i="1"/>
  <c r="M123" i="1"/>
  <c r="L123" i="1"/>
  <c r="K123" i="1"/>
  <c r="J123" i="1"/>
  <c r="I123" i="1"/>
  <c r="H123" i="1"/>
  <c r="G123" i="1"/>
  <c r="R124" i="1" s="1"/>
  <c r="F123" i="1"/>
  <c r="P123" i="1" s="1"/>
  <c r="E123" i="1"/>
  <c r="P122" i="1"/>
  <c r="P121" i="1"/>
  <c r="P120" i="1"/>
  <c r="P119" i="1"/>
  <c r="T115" i="1"/>
  <c r="O114" i="1"/>
  <c r="N114" i="1"/>
  <c r="M114" i="1"/>
  <c r="L114" i="1"/>
  <c r="K114" i="1"/>
  <c r="J114" i="1"/>
  <c r="I114" i="1"/>
  <c r="H114" i="1"/>
  <c r="R115" i="1" s="1"/>
  <c r="G114" i="1"/>
  <c r="F114" i="1"/>
  <c r="E114" i="1"/>
  <c r="P113" i="1"/>
  <c r="P112" i="1"/>
  <c r="P111" i="1"/>
  <c r="T107" i="1"/>
  <c r="O106" i="1"/>
  <c r="O107" i="1" s="1"/>
  <c r="O115" i="1" s="1"/>
  <c r="O124" i="1" s="1"/>
  <c r="O133" i="1" s="1"/>
  <c r="O135" i="1" s="1"/>
  <c r="N106" i="1"/>
  <c r="M106" i="1"/>
  <c r="L106" i="1"/>
  <c r="K106" i="1"/>
  <c r="J106" i="1"/>
  <c r="I106" i="1"/>
  <c r="R107" i="1" s="1"/>
  <c r="H106" i="1"/>
  <c r="G106" i="1"/>
  <c r="F106" i="1"/>
  <c r="P106" i="1" s="1"/>
  <c r="E106" i="1"/>
  <c r="P105" i="1"/>
  <c r="P104" i="1"/>
  <c r="P103" i="1"/>
  <c r="P102" i="1"/>
  <c r="P101" i="1"/>
  <c r="P100" i="1"/>
  <c r="P99" i="1"/>
  <c r="P98" i="1"/>
  <c r="P97" i="1"/>
  <c r="S93" i="1"/>
  <c r="N92" i="1"/>
  <c r="M92" i="1"/>
  <c r="L92" i="1"/>
  <c r="K92" i="1"/>
  <c r="J92" i="1"/>
  <c r="I92" i="1"/>
  <c r="H92" i="1"/>
  <c r="G92" i="1"/>
  <c r="Q93" i="1" s="1"/>
  <c r="F92" i="1"/>
  <c r="E92" i="1"/>
  <c r="E94" i="1" s="1"/>
  <c r="O91" i="1"/>
  <c r="O90" i="1"/>
  <c r="O89" i="1"/>
  <c r="O88" i="1"/>
  <c r="O87" i="1"/>
  <c r="O86" i="1"/>
  <c r="O92" i="1" s="1"/>
  <c r="S82" i="1"/>
  <c r="N81" i="1"/>
  <c r="M81" i="1"/>
  <c r="L81" i="1"/>
  <c r="K81" i="1"/>
  <c r="J81" i="1"/>
  <c r="I81" i="1"/>
  <c r="H81" i="1"/>
  <c r="G81" i="1"/>
  <c r="Q82" i="1" s="1"/>
  <c r="F81" i="1"/>
  <c r="E81" i="1"/>
  <c r="O80" i="1"/>
  <c r="O79" i="1"/>
  <c r="O78" i="1"/>
  <c r="O77" i="1"/>
  <c r="O81" i="1" s="1"/>
  <c r="S73" i="1"/>
  <c r="N72" i="1"/>
  <c r="M72" i="1"/>
  <c r="L72" i="1"/>
  <c r="K72" i="1"/>
  <c r="J72" i="1"/>
  <c r="I72" i="1"/>
  <c r="H72" i="1"/>
  <c r="G72" i="1"/>
  <c r="Q73" i="1" s="1"/>
  <c r="F72" i="1"/>
  <c r="E72" i="1"/>
  <c r="O71" i="1"/>
  <c r="O70" i="1"/>
  <c r="O69" i="1"/>
  <c r="O68" i="1"/>
  <c r="O72" i="1" s="1"/>
  <c r="S63" i="1"/>
  <c r="N63" i="1"/>
  <c r="N73" i="1" s="1"/>
  <c r="N82" i="1" s="1"/>
  <c r="N93" i="1" s="1"/>
  <c r="N107" i="1" s="1"/>
  <c r="N115" i="1" s="1"/>
  <c r="N124" i="1" s="1"/>
  <c r="N133" i="1" s="1"/>
  <c r="N135" i="1" s="1"/>
  <c r="N62" i="1"/>
  <c r="M62" i="1"/>
  <c r="L62" i="1"/>
  <c r="K62" i="1"/>
  <c r="J62" i="1"/>
  <c r="I62" i="1"/>
  <c r="H62" i="1"/>
  <c r="G62" i="1"/>
  <c r="Q63" i="1" s="1"/>
  <c r="F62" i="1"/>
  <c r="E62" i="1"/>
  <c r="O60" i="1"/>
  <c r="O59" i="1"/>
  <c r="O58" i="1"/>
  <c r="O57" i="1"/>
  <c r="O56" i="1"/>
  <c r="O62" i="1" s="1"/>
  <c r="R51" i="1"/>
  <c r="M50" i="1"/>
  <c r="L50" i="1"/>
  <c r="K50" i="1"/>
  <c r="J50" i="1"/>
  <c r="I50" i="1"/>
  <c r="H50" i="1"/>
  <c r="P51" i="1" s="1"/>
  <c r="G50" i="1"/>
  <c r="F50" i="1"/>
  <c r="E50" i="1"/>
  <c r="N49" i="1"/>
  <c r="N48" i="1"/>
  <c r="N47" i="1"/>
  <c r="N46" i="1"/>
  <c r="N45" i="1"/>
  <c r="N44" i="1"/>
  <c r="N43" i="1"/>
  <c r="N50" i="1" s="1"/>
  <c r="R38" i="1"/>
  <c r="M37" i="1"/>
  <c r="L37" i="1"/>
  <c r="K37" i="1"/>
  <c r="J37" i="1"/>
  <c r="I37" i="1"/>
  <c r="P38" i="1" s="1"/>
  <c r="H37" i="1"/>
  <c r="G37" i="1"/>
  <c r="F37" i="1"/>
  <c r="E37" i="1"/>
  <c r="N36" i="1"/>
  <c r="N35" i="1"/>
  <c r="N34" i="1"/>
  <c r="N33" i="1"/>
  <c r="N32" i="1"/>
  <c r="N31" i="1"/>
  <c r="N30" i="1"/>
  <c r="N37" i="1" s="1"/>
  <c r="R25" i="1"/>
  <c r="M25" i="1"/>
  <c r="L25" i="1"/>
  <c r="K25" i="1"/>
  <c r="K26" i="1" s="1"/>
  <c r="K38" i="1" s="1"/>
  <c r="K51" i="1" s="1"/>
  <c r="K63" i="1" s="1"/>
  <c r="K73" i="1" s="1"/>
  <c r="K82" i="1" s="1"/>
  <c r="K93" i="1" s="1"/>
  <c r="K107" i="1" s="1"/>
  <c r="K115" i="1" s="1"/>
  <c r="K124" i="1" s="1"/>
  <c r="K133" i="1" s="1"/>
  <c r="K135" i="1" s="1"/>
  <c r="J25" i="1"/>
  <c r="J26" i="1" s="1"/>
  <c r="J38" i="1" s="1"/>
  <c r="J51" i="1" s="1"/>
  <c r="J63" i="1" s="1"/>
  <c r="J73" i="1" s="1"/>
  <c r="J82" i="1" s="1"/>
  <c r="J93" i="1" s="1"/>
  <c r="J107" i="1" s="1"/>
  <c r="J115" i="1" s="1"/>
  <c r="J124" i="1" s="1"/>
  <c r="J133" i="1" s="1"/>
  <c r="J135" i="1" s="1"/>
  <c r="I25" i="1"/>
  <c r="H25" i="1"/>
  <c r="G25" i="1"/>
  <c r="P25" i="1" s="1"/>
  <c r="F25" i="1"/>
  <c r="F26" i="1" s="1"/>
  <c r="F38" i="1" s="1"/>
  <c r="F51" i="1" s="1"/>
  <c r="F63" i="1" s="1"/>
  <c r="F73" i="1" s="1"/>
  <c r="F82" i="1" s="1"/>
  <c r="F93" i="1" s="1"/>
  <c r="F107" i="1" s="1"/>
  <c r="F115" i="1" s="1"/>
  <c r="F124" i="1" s="1"/>
  <c r="F133" i="1" s="1"/>
  <c r="E25" i="1"/>
  <c r="N24" i="1"/>
  <c r="N23" i="1"/>
  <c r="N22" i="1"/>
  <c r="N25" i="1" s="1"/>
  <c r="N21" i="1"/>
  <c r="N20" i="1"/>
  <c r="N19" i="1"/>
  <c r="Q14" i="1"/>
  <c r="M14" i="1"/>
  <c r="M26" i="1" s="1"/>
  <c r="M38" i="1" s="1"/>
  <c r="M51" i="1" s="1"/>
  <c r="M63" i="1" s="1"/>
  <c r="M73" i="1" s="1"/>
  <c r="M82" i="1" s="1"/>
  <c r="M93" i="1" s="1"/>
  <c r="M107" i="1" s="1"/>
  <c r="M115" i="1" s="1"/>
  <c r="M124" i="1" s="1"/>
  <c r="M133" i="1" s="1"/>
  <c r="M135" i="1" s="1"/>
  <c r="L14" i="1"/>
  <c r="L26" i="1" s="1"/>
  <c r="L38" i="1" s="1"/>
  <c r="L51" i="1" s="1"/>
  <c r="L63" i="1" s="1"/>
  <c r="L73" i="1" s="1"/>
  <c r="L82" i="1" s="1"/>
  <c r="L93" i="1" s="1"/>
  <c r="L107" i="1" s="1"/>
  <c r="L115" i="1" s="1"/>
  <c r="L124" i="1" s="1"/>
  <c r="L133" i="1" s="1"/>
  <c r="L135" i="1" s="1"/>
  <c r="J14" i="1"/>
  <c r="I14" i="1"/>
  <c r="I26" i="1" s="1"/>
  <c r="I38" i="1" s="1"/>
  <c r="I51" i="1" s="1"/>
  <c r="I63" i="1" s="1"/>
  <c r="I73" i="1" s="1"/>
  <c r="I82" i="1" s="1"/>
  <c r="I93" i="1" s="1"/>
  <c r="I107" i="1" s="1"/>
  <c r="I115" i="1" s="1"/>
  <c r="I124" i="1" s="1"/>
  <c r="I133" i="1" s="1"/>
  <c r="I135" i="1" s="1"/>
  <c r="H14" i="1"/>
  <c r="H26" i="1" s="1"/>
  <c r="H38" i="1" s="1"/>
  <c r="H51" i="1" s="1"/>
  <c r="H63" i="1" s="1"/>
  <c r="H73" i="1" s="1"/>
  <c r="H82" i="1" s="1"/>
  <c r="H93" i="1" s="1"/>
  <c r="H107" i="1" s="1"/>
  <c r="H115" i="1" s="1"/>
  <c r="H124" i="1" s="1"/>
  <c r="H133" i="1" s="1"/>
  <c r="H135" i="1" s="1"/>
  <c r="G14" i="1"/>
  <c r="P14" i="1" s="1"/>
  <c r="F14" i="1"/>
  <c r="E14" i="1"/>
  <c r="E26" i="1" s="1"/>
  <c r="E38" i="1" s="1"/>
  <c r="E51" i="1" s="1"/>
  <c r="E63" i="1" s="1"/>
  <c r="E73" i="1" s="1"/>
  <c r="E82" i="1" s="1"/>
  <c r="E93" i="1" s="1"/>
  <c r="E107" i="1" s="1"/>
  <c r="E115" i="1" s="1"/>
  <c r="E124" i="1" s="1"/>
  <c r="E133" i="1" s="1"/>
  <c r="N13" i="1"/>
  <c r="N12" i="1"/>
  <c r="N11" i="1"/>
  <c r="N10" i="1"/>
  <c r="N9" i="1"/>
  <c r="N8" i="1"/>
  <c r="N7" i="1"/>
  <c r="N6" i="1"/>
  <c r="N14" i="1" s="1"/>
  <c r="N26" i="1" s="1"/>
  <c r="N38" i="1" s="1"/>
  <c r="N51" i="1" s="1"/>
  <c r="O63" i="1" s="1"/>
  <c r="O73" i="1" s="1"/>
  <c r="O82" i="1" s="1"/>
  <c r="O93" i="1" s="1"/>
  <c r="P107" i="1" s="1"/>
  <c r="F50" i="2" l="1"/>
  <c r="M37" i="2"/>
  <c r="E60" i="2"/>
  <c r="M50" i="2"/>
  <c r="G50" i="2"/>
  <c r="G60" i="2" s="1"/>
  <c r="M41" i="2"/>
  <c r="M31" i="2"/>
  <c r="P114" i="1"/>
  <c r="P115" i="1" s="1"/>
  <c r="P124" i="1" s="1"/>
  <c r="P133" i="1" s="1"/>
  <c r="P132" i="1"/>
  <c r="G26" i="1"/>
  <c r="G38" i="1" s="1"/>
  <c r="G51" i="1" s="1"/>
  <c r="G63" i="1" s="1"/>
  <c r="G73" i="1" s="1"/>
  <c r="G82" i="1" s="1"/>
  <c r="G93" i="1" s="1"/>
  <c r="G107" i="1" s="1"/>
  <c r="G115" i="1" s="1"/>
  <c r="G124" i="1" s="1"/>
  <c r="G133" i="1" s="1"/>
  <c r="G135" i="1" s="1"/>
  <c r="P135" i="1" s="1"/>
  <c r="E70" i="2" l="1"/>
  <c r="M94" i="2"/>
  <c r="M85" i="2"/>
  <c r="M76" i="2"/>
  <c r="M54" i="2"/>
  <c r="G70" i="2"/>
  <c r="F60" i="2"/>
  <c r="M46" i="2"/>
  <c r="E136" i="1"/>
  <c r="F70" i="2" l="1"/>
  <c r="M56" i="2"/>
  <c r="M64" i="2"/>
  <c r="G80" i="2"/>
  <c r="M60" i="2"/>
  <c r="E80" i="2"/>
  <c r="M70" i="2"/>
  <c r="M74" i="2" l="1"/>
  <c r="G89" i="2"/>
  <c r="E89" i="2"/>
  <c r="M80" i="2"/>
  <c r="F80" i="2"/>
  <c r="F89" i="2" s="1"/>
  <c r="F98" i="2" s="1"/>
  <c r="M66" i="2"/>
  <c r="E98" i="2" l="1"/>
  <c r="M89" i="2"/>
  <c r="M83" i="2"/>
  <c r="G98" i="2"/>
  <c r="M92" i="2" s="1"/>
  <c r="M107" i="2" l="1"/>
  <c r="M109" i="2" s="1"/>
  <c r="M102" i="2"/>
  <c r="M98" i="2"/>
  <c r="M104" i="2" s="1"/>
</calcChain>
</file>

<file path=xl/sharedStrings.xml><?xml version="1.0" encoding="utf-8"?>
<sst xmlns="http://schemas.openxmlformats.org/spreadsheetml/2006/main" count="626" uniqueCount="213">
  <si>
    <t>HILLAM PARISH COUNCIL CASHBOOK 1ST APRIL 2016 TO 31ST MARCH 2017</t>
  </si>
  <si>
    <t>Payments for the Year Ending 31st March 2017</t>
  </si>
  <si>
    <t>APRIL 2016 PAYMENTS</t>
  </si>
  <si>
    <t>Date</t>
  </si>
  <si>
    <t>Cheque No</t>
  </si>
  <si>
    <t>Payee</t>
  </si>
  <si>
    <t>Details</t>
  </si>
  <si>
    <t>TOTAL COST</t>
  </si>
  <si>
    <t>Reclaim VAT</t>
  </si>
  <si>
    <t>Salary, Tax &amp; Payroll Admin</t>
  </si>
  <si>
    <t>Fees, Memberships, Subscriptions &amp; Insurance</t>
  </si>
  <si>
    <t xml:space="preserve">Grants </t>
  </si>
  <si>
    <t>Maintenance</t>
  </si>
  <si>
    <t>Grass Cutting</t>
  </si>
  <si>
    <t>Admin costs i.e. stationery or stamps</t>
  </si>
  <si>
    <t>Website</t>
  </si>
  <si>
    <t>Line total</t>
  </si>
  <si>
    <t>Notes: £40 cheque '507' from last financial year was presented Apr 13th 2016</t>
  </si>
  <si>
    <t>6.4.15</t>
  </si>
  <si>
    <t>Juvina Janik</t>
  </si>
  <si>
    <t>Clerk Salary</t>
  </si>
  <si>
    <t>HMRC</t>
  </si>
  <si>
    <t>Tax</t>
  </si>
  <si>
    <t>Reimbursement Website Costs:</t>
  </si>
  <si>
    <t>1 yr Website hosting and 2yr domain name</t>
  </si>
  <si>
    <t>6x1st class and 12 x 2nd class stamps</t>
  </si>
  <si>
    <t>Came&amp;Co</t>
  </si>
  <si>
    <t>Local Council Insurance</t>
  </si>
  <si>
    <t>YLCA</t>
  </si>
  <si>
    <t>Annual Membership</t>
  </si>
  <si>
    <t>Thirsk CCA</t>
  </si>
  <si>
    <t>Payroll Admin</t>
  </si>
  <si>
    <t>CHECK</t>
  </si>
  <si>
    <t>THIS MONTHS SPEND</t>
  </si>
  <si>
    <t>Horiz. Total</t>
  </si>
  <si>
    <t>MAY 2016 PAYMENTS</t>
  </si>
  <si>
    <t>4.5.16</t>
  </si>
  <si>
    <t>Betty Wright</t>
  </si>
  <si>
    <t>TdY Planting reimbursement</t>
  </si>
  <si>
    <t>External Hardrive reimburse</t>
  </si>
  <si>
    <t>MF&amp;HCA</t>
  </si>
  <si>
    <t>Hall Hire (Feb, Mar, Apr)</t>
  </si>
  <si>
    <t>THIS MONTH'S SPEND</t>
  </si>
  <si>
    <t>TOTAL ANNUAL SPEND</t>
  </si>
  <si>
    <t>JUNE 2016 PAYMENTS</t>
  </si>
  <si>
    <t>1.6.2016</t>
  </si>
  <si>
    <t>Malcolm Walton</t>
  </si>
  <si>
    <t>Internal Audit Invoice</t>
  </si>
  <si>
    <t>NYCC: 230000463</t>
  </si>
  <si>
    <t>Streetlight maintenance</t>
  </si>
  <si>
    <t>SG Parkin Landscapes</t>
  </si>
  <si>
    <t>Grass Cutting April &amp; May Inv 1541</t>
  </si>
  <si>
    <t>Tax Payment Ouststanding</t>
  </si>
  <si>
    <t>Julie Sadler</t>
  </si>
  <si>
    <t>Reimbursement for Souvenir photos</t>
  </si>
  <si>
    <t>JULY 2016 PAYMENTS</t>
  </si>
  <si>
    <t>Reimburse for Key Cutting</t>
  </si>
  <si>
    <t>Hanover</t>
  </si>
  <si>
    <t>Manor Court, Room Hire June</t>
  </si>
  <si>
    <t>BT</t>
  </si>
  <si>
    <t>Adopt a Kiosk</t>
  </si>
  <si>
    <t>CSR electrical</t>
  </si>
  <si>
    <t xml:space="preserve">Work at Ringtree in May </t>
  </si>
  <si>
    <t>MFHCA</t>
  </si>
  <si>
    <t>MAY &amp; JUNE room hire</t>
  </si>
  <si>
    <t>SG PARKIN LANDSCAPES</t>
  </si>
  <si>
    <t>Betteras Hill Path cut back</t>
  </si>
  <si>
    <t>AUGUST 2016 PAYMENTS</t>
  </si>
  <si>
    <t>RING TREE</t>
  </si>
  <si>
    <t>Expenses: see claim form</t>
  </si>
  <si>
    <t>Manor Court, Room Hire July &amp; August</t>
  </si>
  <si>
    <t>Thirsk Payroll</t>
  </si>
  <si>
    <t>Payroll admin April- June</t>
  </si>
  <si>
    <t>E.S Trees</t>
  </si>
  <si>
    <t>Tree Root Removal as discussed</t>
  </si>
  <si>
    <t>SEPTEMBER 2016 PAYMENTS</t>
  </si>
  <si>
    <t xml:space="preserve">VAT: To Reclaim </t>
  </si>
  <si>
    <t>Time Capsules UK Limited</t>
  </si>
  <si>
    <t>Celebration Time Capsule</t>
  </si>
  <si>
    <t>S. G. Parkin</t>
  </si>
  <si>
    <t>Grasscutting INV 1596</t>
  </si>
  <si>
    <t>Room Hire 10 Aug &amp; 7 Sept</t>
  </si>
  <si>
    <t>TOTAL SEPTEMBER SPEND</t>
  </si>
  <si>
    <t>OCTOBER 2016 PAYMENTS</t>
  </si>
  <si>
    <t>Room Hire 5th October</t>
  </si>
  <si>
    <t>Payroll Admin Jul-Sep</t>
  </si>
  <si>
    <t>PKF Littlejohn LLP</t>
  </si>
  <si>
    <t>Audit Fees</t>
  </si>
  <si>
    <t>TOTAL October SPEND</t>
  </si>
  <si>
    <t>November 2016 Payments</t>
  </si>
  <si>
    <t>Joint Burial Committee</t>
  </si>
  <si>
    <t>Burial Board Precept</t>
  </si>
  <si>
    <t>Wykeham</t>
  </si>
  <si>
    <t>New Ring Tree, delivery and planting</t>
  </si>
  <si>
    <t>S.G Parkin</t>
  </si>
  <si>
    <t>Ground works and turfing</t>
  </si>
  <si>
    <t>MBL Electrical</t>
  </si>
  <si>
    <t>Lighting at the new RingTree</t>
  </si>
  <si>
    <t>TOTAL November SPEND</t>
  </si>
  <si>
    <t>ex VAT</t>
  </si>
  <si>
    <t>Admin i.e. stationery or stamps</t>
  </si>
  <si>
    <t>DEFIB</t>
  </si>
  <si>
    <t>HANOVER</t>
  </si>
  <si>
    <t>ROOM HIRE NOV+DEC</t>
  </si>
  <si>
    <t>JUVINA JANIK</t>
  </si>
  <si>
    <t>REIMBURSE PLAQUE</t>
  </si>
  <si>
    <t>COM HEARTBEAT TRUST</t>
  </si>
  <si>
    <t>DEFIB PAYMENT</t>
  </si>
  <si>
    <t>S G PARKIN</t>
  </si>
  <si>
    <t>INV 1656 GRASS CUT</t>
  </si>
  <si>
    <t>MF PAROCHIAL CHURCH COUNCIL</t>
  </si>
  <si>
    <t>SPONSORSHIP</t>
  </si>
  <si>
    <t>BETTY WRIGHT</t>
  </si>
  <si>
    <t>PLANTING</t>
  </si>
  <si>
    <t>S BOOTH</t>
  </si>
  <si>
    <t>RING TREE BENCH MAINTENANCE</t>
  </si>
  <si>
    <t>J SADLER</t>
  </si>
  <si>
    <t>REIMBURSE R/T CAKE INGREDIENTS</t>
  </si>
  <si>
    <t>TOTAL DECEMBER  SPEND</t>
  </si>
  <si>
    <t>ROOM HIRE JAN</t>
  </si>
  <si>
    <t>J. Harron</t>
  </si>
  <si>
    <t>Payroll Oct to Dec</t>
  </si>
  <si>
    <t>TOTAL JANUARY SPEND</t>
  </si>
  <si>
    <t>Defibrillator installation</t>
  </si>
  <si>
    <t>Moss Clearance Rose Lea Cl</t>
  </si>
  <si>
    <t>Jean Collinson</t>
  </si>
  <si>
    <t>Reimburse for Wreath</t>
  </si>
  <si>
    <t>TOTALFEBRUARY SPEND</t>
  </si>
  <si>
    <t>Selby District AVS</t>
  </si>
  <si>
    <t>300 Defib fliers</t>
  </si>
  <si>
    <t>Photobook for Time Capsule</t>
  </si>
  <si>
    <t>NPOWER</t>
  </si>
  <si>
    <t>Electricity 2015-16</t>
  </si>
  <si>
    <t>TOTAL MARCH SPEND</t>
  </si>
  <si>
    <t>VAT per column</t>
  </si>
  <si>
    <t>Column totals inc relevant VAT</t>
  </si>
  <si>
    <t>Payments minus staff costs</t>
  </si>
  <si>
    <t>Receipts for the year ending 31st March 2017</t>
  </si>
  <si>
    <t>DATE</t>
  </si>
  <si>
    <t>Received From:</t>
  </si>
  <si>
    <t>DETAILS</t>
  </si>
  <si>
    <t>PRECEPT</t>
  </si>
  <si>
    <t>Voluntary contributions RING TREE</t>
  </si>
  <si>
    <t>Voluntary contributions Defibrillator</t>
  </si>
  <si>
    <t>GRANTS &amp; reimbursements</t>
  </si>
  <si>
    <t>S106/CIL</t>
  </si>
  <si>
    <t>VAT REFUND</t>
  </si>
  <si>
    <t>INTEREST</t>
  </si>
  <si>
    <t>OTHER</t>
  </si>
  <si>
    <t>CSR ELECTRICAL</t>
  </si>
  <si>
    <t>BACS</t>
  </si>
  <si>
    <t>REIMBURSEMENT FOR AN OVERPAYMENT AS ARRANGED</t>
  </si>
  <si>
    <t>SELBY DISTRICT COUNCIL</t>
  </si>
  <si>
    <t>1ST HALF PRECEPT</t>
  </si>
  <si>
    <t>APRIL INCOME:</t>
  </si>
  <si>
    <t>VAT Reclaim</t>
  </si>
  <si>
    <t>CSR Electrical</t>
  </si>
  <si>
    <t>Reimbursement for an overpayment, as arranged</t>
  </si>
  <si>
    <t>Smales and Son</t>
  </si>
  <si>
    <t>CHQ</t>
  </si>
  <si>
    <t>Land Rent</t>
  </si>
  <si>
    <t>The Cross Keys and Patrons r.02</t>
  </si>
  <si>
    <t>CASH</t>
  </si>
  <si>
    <t>Donation for Ring ree</t>
  </si>
  <si>
    <t>MAY INCOME:</t>
  </si>
  <si>
    <t>The Pub is the Hub r.03</t>
  </si>
  <si>
    <t>Donation For Ring Tree</t>
  </si>
  <si>
    <t>Pub is the Hub r.04</t>
  </si>
  <si>
    <t>Donations to Ring Tree Fund</t>
  </si>
  <si>
    <t>SDC</t>
  </si>
  <si>
    <t>Defibrillator Grant</t>
  </si>
  <si>
    <t>June Income:</t>
  </si>
  <si>
    <t>Mr &amp; Mrs Vickers r.01</t>
  </si>
  <si>
    <t xml:space="preserve">Donations to Ring Tree Fund </t>
  </si>
  <si>
    <t>JUSTGIVING</t>
  </si>
  <si>
    <t>Crowdfunding</t>
  </si>
  <si>
    <t>Pub is the Hub r.05</t>
  </si>
  <si>
    <t>Donation to ring tree fund</t>
  </si>
  <si>
    <t>July Income:</t>
  </si>
  <si>
    <t>Jam Makingr.06</t>
  </si>
  <si>
    <t>cash</t>
  </si>
  <si>
    <t>** Ring Tree Fund</t>
  </si>
  <si>
    <t>Pub is the Hub r.07</t>
  </si>
  <si>
    <t>The Cross Keys r.08</t>
  </si>
  <si>
    <t>AUGUST RECEIPTS:</t>
  </si>
  <si>
    <t>Pub is the hub r.09</t>
  </si>
  <si>
    <t>Final reimbursement</t>
  </si>
  <si>
    <t>TOTAL RECEIPTS TO DATE</t>
  </si>
  <si>
    <t>HMFCC r.10</t>
  </si>
  <si>
    <t>Donation to Defibrillator</t>
  </si>
  <si>
    <t>Defibrillator Fund</t>
  </si>
  <si>
    <t>Coffee Morning</t>
  </si>
  <si>
    <t>Donation to ring tree</t>
  </si>
  <si>
    <t>SEPTEMBER RECEIPTS:</t>
  </si>
  <si>
    <t>2ND HALF PRECEPT</t>
  </si>
  <si>
    <t>OCTOBER RECEIPTS:</t>
  </si>
  <si>
    <t>NYCC</t>
  </si>
  <si>
    <t>GRASS CUTTING reimburse</t>
  </si>
  <si>
    <t>MF,BS &amp; H DEFIB GROUP</t>
  </si>
  <si>
    <t>DEFIB DONATION</t>
  </si>
  <si>
    <t>NOVEMBER RECEIPTS:</t>
  </si>
  <si>
    <t>Berts Barrow</t>
  </si>
  <si>
    <t>Donation towards Defibrillator</t>
  </si>
  <si>
    <t>DECEMBER RECEIPTS:</t>
  </si>
  <si>
    <t>Donation from collection tubs</t>
  </si>
  <si>
    <t>JANUARY RECEIPTS:</t>
  </si>
  <si>
    <t>feb</t>
  </si>
  <si>
    <t>February RECEIPTS:</t>
  </si>
  <si>
    <t>March RECEIPTS:</t>
  </si>
  <si>
    <t>GRANTS ONLY</t>
  </si>
  <si>
    <t>Receipts minus Precept</t>
  </si>
  <si>
    <t>receipts inc grant</t>
  </si>
  <si>
    <t>plus savings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</si>
</sst>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d\-mmm"/>
  </numFmts>
  <fonts count="12" x14ac:knownFonts="1">
    <font>
      <sz val="10"/>
      <name val="Arial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4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44" fontId="1" fillId="0" borderId="10" xfId="0" applyNumberFormat="1" applyFont="1" applyFill="1" applyBorder="1" applyAlignment="1">
      <alignment vertical="center"/>
    </xf>
    <xf numFmtId="44" fontId="1" fillId="0" borderId="11" xfId="0" applyNumberFormat="1" applyFont="1" applyFill="1" applyBorder="1" applyAlignment="1" applyProtection="1">
      <alignment vertical="center"/>
      <protection locked="0"/>
    </xf>
    <xf numFmtId="44" fontId="1" fillId="0" borderId="13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14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44" fontId="1" fillId="0" borderId="14" xfId="0" applyNumberFormat="1" applyFont="1" applyFill="1" applyBorder="1" applyAlignment="1">
      <alignment vertical="center"/>
    </xf>
    <xf numFmtId="44" fontId="1" fillId="0" borderId="15" xfId="0" applyNumberFormat="1" applyFont="1" applyFill="1" applyBorder="1" applyAlignment="1" applyProtection="1">
      <alignment vertical="center"/>
      <protection locked="0"/>
    </xf>
    <xf numFmtId="44" fontId="1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 applyProtection="1">
      <alignment horizontal="right" vertical="center"/>
      <protection locked="0"/>
    </xf>
    <xf numFmtId="49" fontId="1" fillId="0" borderId="16" xfId="0" applyNumberFormat="1" applyFont="1" applyFill="1" applyBorder="1" applyAlignment="1" applyProtection="1">
      <alignment horizontal="right" vertical="center"/>
      <protection locked="0"/>
    </xf>
    <xf numFmtId="44" fontId="1" fillId="0" borderId="15" xfId="0" applyNumberFormat="1" applyFont="1" applyFill="1" applyBorder="1"/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164" fontId="1" fillId="0" borderId="18" xfId="0" applyNumberFormat="1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/>
    <xf numFmtId="0" fontId="1" fillId="0" borderId="20" xfId="0" applyFont="1" applyFill="1" applyBorder="1"/>
    <xf numFmtId="44" fontId="1" fillId="0" borderId="18" xfId="0" applyNumberFormat="1" applyFont="1" applyFill="1" applyBorder="1" applyAlignment="1">
      <alignment vertical="center"/>
    </xf>
    <xf numFmtId="44" fontId="1" fillId="0" borderId="19" xfId="0" applyNumberFormat="1" applyFont="1" applyFill="1" applyBorder="1" applyAlignment="1" applyProtection="1">
      <alignment vertical="center"/>
      <protection locked="0"/>
    </xf>
    <xf numFmtId="44" fontId="1" fillId="0" borderId="21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4" fontId="1" fillId="0" borderId="2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vertical="center"/>
    </xf>
    <xf numFmtId="44" fontId="3" fillId="0" borderId="7" xfId="0" applyNumberFormat="1" applyFont="1" applyFill="1" applyBorder="1" applyAlignment="1">
      <alignment horizontal="center" vertical="center" wrapText="1"/>
    </xf>
    <xf numFmtId="44" fontId="1" fillId="0" borderId="0" xfId="0" applyNumberFormat="1" applyFont="1" applyFill="1"/>
    <xf numFmtId="164" fontId="1" fillId="0" borderId="23" xfId="0" applyNumberFormat="1" applyFont="1" applyFill="1" applyBorder="1" applyAlignment="1" applyProtection="1">
      <alignment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vertical="center"/>
      <protection locked="0"/>
    </xf>
    <xf numFmtId="44" fontId="1" fillId="0" borderId="24" xfId="0" applyNumberFormat="1" applyFont="1" applyFill="1" applyBorder="1" applyAlignment="1">
      <alignment vertical="center"/>
    </xf>
    <xf numFmtId="44" fontId="1" fillId="0" borderId="24" xfId="0" applyNumberFormat="1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44" fontId="1" fillId="0" borderId="15" xfId="0" applyNumberFormat="1" applyFont="1" applyFill="1" applyBorder="1" applyAlignment="1">
      <alignment vertical="center"/>
    </xf>
    <xf numFmtId="44" fontId="1" fillId="0" borderId="2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 wrapText="1"/>
    </xf>
    <xf numFmtId="4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15" xfId="0" applyFont="1" applyFill="1" applyBorder="1" applyAlignment="1" applyProtection="1">
      <alignment horizontal="left" vertical="center"/>
      <protection locked="0"/>
    </xf>
    <xf numFmtId="49" fontId="8" fillId="0" borderId="15" xfId="0" applyNumberFormat="1" applyFont="1" applyFill="1" applyBorder="1" applyAlignment="1" applyProtection="1">
      <alignment horizontal="left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vertical="center"/>
      <protection locked="0"/>
    </xf>
    <xf numFmtId="44" fontId="1" fillId="0" borderId="26" xfId="0" applyNumberFormat="1" applyFont="1" applyFill="1" applyBorder="1" applyAlignment="1">
      <alignment vertical="center"/>
    </xf>
    <xf numFmtId="44" fontId="1" fillId="0" borderId="26" xfId="0" applyNumberFormat="1" applyFont="1" applyFill="1" applyBorder="1" applyAlignment="1" applyProtection="1">
      <alignment vertical="center"/>
      <protection locked="0"/>
    </xf>
    <xf numFmtId="44" fontId="1" fillId="0" borderId="27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44" fontId="3" fillId="0" borderId="22" xfId="0" applyNumberFormat="1" applyFont="1" applyFill="1" applyBorder="1" applyAlignment="1">
      <alignment vertical="center"/>
    </xf>
    <xf numFmtId="44" fontId="3" fillId="0" borderId="27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44" fontId="1" fillId="0" borderId="28" xfId="0" applyNumberFormat="1" applyFont="1" applyFill="1" applyBorder="1" applyAlignment="1">
      <alignment vertical="center"/>
    </xf>
    <xf numFmtId="44" fontId="1" fillId="0" borderId="29" xfId="0" applyNumberFormat="1" applyFont="1" applyFill="1" applyBorder="1" applyAlignment="1" applyProtection="1">
      <alignment vertical="center"/>
      <protection locked="0"/>
    </xf>
    <xf numFmtId="44" fontId="1" fillId="0" borderId="30" xfId="0" applyNumberFormat="1" applyFont="1" applyFill="1" applyBorder="1" applyAlignment="1">
      <alignment vertical="center"/>
    </xf>
    <xf numFmtId="164" fontId="1" fillId="0" borderId="31" xfId="0" applyNumberFormat="1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horizontal="left" vertical="center"/>
      <protection locked="0"/>
    </xf>
    <xf numFmtId="44" fontId="1" fillId="0" borderId="32" xfId="0" applyNumberFormat="1" applyFont="1" applyFill="1" applyBorder="1" applyAlignment="1">
      <alignment vertical="center"/>
    </xf>
    <xf numFmtId="44" fontId="1" fillId="0" borderId="33" xfId="0" applyNumberFormat="1" applyFont="1" applyFill="1" applyBorder="1" applyAlignment="1" applyProtection="1">
      <alignment vertical="center"/>
      <protection locked="0"/>
    </xf>
    <xf numFmtId="44" fontId="1" fillId="0" borderId="34" xfId="0" applyNumberFormat="1" applyFont="1" applyFill="1" applyBorder="1" applyAlignment="1" applyProtection="1">
      <alignment vertical="center"/>
      <protection locked="0"/>
    </xf>
    <xf numFmtId="44" fontId="1" fillId="0" borderId="35" xfId="0" applyNumberFormat="1" applyFont="1" applyFill="1" applyBorder="1" applyAlignment="1">
      <alignment vertical="center"/>
    </xf>
    <xf numFmtId="164" fontId="1" fillId="0" borderId="15" xfId="0" applyNumberFormat="1" applyFont="1" applyFill="1" applyBorder="1" applyAlignment="1" applyProtection="1">
      <alignment vertical="center"/>
      <protection locked="0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4" fontId="1" fillId="0" borderId="16" xfId="0" applyNumberFormat="1" applyFont="1" applyFill="1" applyBorder="1" applyAlignment="1">
      <alignment vertical="center"/>
    </xf>
    <xf numFmtId="44" fontId="1" fillId="0" borderId="36" xfId="0" applyNumberFormat="1" applyFont="1" applyFill="1" applyBorder="1" applyAlignment="1" applyProtection="1">
      <alignment vertical="center"/>
      <protection locked="0"/>
    </xf>
    <xf numFmtId="44" fontId="1" fillId="0" borderId="37" xfId="0" applyNumberFormat="1" applyFont="1" applyFill="1" applyBorder="1" applyAlignment="1" applyProtection="1">
      <alignment vertical="center"/>
      <protection locked="0"/>
    </xf>
    <xf numFmtId="164" fontId="1" fillId="0" borderId="22" xfId="0" applyNumberFormat="1" applyFont="1" applyFill="1" applyBorder="1" applyAlignment="1" applyProtection="1">
      <alignment vertical="center"/>
      <protection locked="0"/>
    </xf>
    <xf numFmtId="44" fontId="1" fillId="0" borderId="38" xfId="0" applyNumberFormat="1" applyFont="1" applyFill="1" applyBorder="1" applyAlignment="1">
      <alignment vertical="center"/>
    </xf>
    <xf numFmtId="44" fontId="1" fillId="0" borderId="39" xfId="0" applyNumberFormat="1" applyFont="1" applyFill="1" applyBorder="1" applyAlignment="1" applyProtection="1">
      <alignment vertical="center"/>
      <protection locked="0"/>
    </xf>
    <xf numFmtId="44" fontId="1" fillId="0" borderId="4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4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4" fontId="1" fillId="0" borderId="12" xfId="0" applyNumberFormat="1" applyFont="1" applyFill="1" applyBorder="1" applyAlignment="1">
      <alignment vertical="center"/>
    </xf>
    <xf numFmtId="44" fontId="1" fillId="0" borderId="42" xfId="0" applyNumberFormat="1" applyFont="1" applyFill="1" applyBorder="1" applyAlignment="1">
      <alignment vertical="center"/>
    </xf>
    <xf numFmtId="0" fontId="1" fillId="0" borderId="28" xfId="0" applyFont="1" applyFill="1" applyBorder="1"/>
    <xf numFmtId="44" fontId="1" fillId="0" borderId="29" xfId="0" applyNumberFormat="1" applyFont="1" applyFill="1" applyBorder="1" applyAlignment="1">
      <alignment vertical="center"/>
    </xf>
    <xf numFmtId="0" fontId="1" fillId="0" borderId="16" xfId="0" applyFont="1" applyFill="1" applyBorder="1"/>
    <xf numFmtId="44" fontId="1" fillId="0" borderId="33" xfId="0" applyNumberFormat="1" applyFont="1" applyFill="1" applyBorder="1" applyAlignment="1">
      <alignment vertical="center"/>
    </xf>
    <xf numFmtId="44" fontId="1" fillId="0" borderId="36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/>
    <xf numFmtId="44" fontId="1" fillId="0" borderId="16" xfId="0" applyNumberFormat="1" applyFont="1" applyFill="1" applyBorder="1"/>
    <xf numFmtId="0" fontId="1" fillId="0" borderId="22" xfId="0" applyFont="1" applyFill="1" applyBorder="1"/>
    <xf numFmtId="0" fontId="1" fillId="0" borderId="26" xfId="0" applyFont="1" applyFill="1" applyBorder="1" applyAlignment="1">
      <alignment horizontal="center"/>
    </xf>
    <xf numFmtId="0" fontId="1" fillId="0" borderId="26" xfId="0" applyFont="1" applyFill="1" applyBorder="1"/>
    <xf numFmtId="44" fontId="1" fillId="0" borderId="26" xfId="0" applyNumberFormat="1" applyFont="1" applyFill="1" applyBorder="1"/>
    <xf numFmtId="0" fontId="1" fillId="0" borderId="32" xfId="0" applyFont="1" applyFill="1" applyBorder="1"/>
    <xf numFmtId="44" fontId="3" fillId="0" borderId="7" xfId="0" applyNumberFormat="1" applyFont="1" applyFill="1" applyBorder="1" applyAlignment="1">
      <alignment vertical="center"/>
    </xf>
    <xf numFmtId="44" fontId="9" fillId="0" borderId="7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44" fontId="1" fillId="0" borderId="7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/>
    </xf>
    <xf numFmtId="44" fontId="1" fillId="0" borderId="16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/>
    <xf numFmtId="44" fontId="1" fillId="0" borderId="46" xfId="0" applyNumberFormat="1" applyFont="1" applyFill="1" applyBorder="1" applyAlignment="1">
      <alignment vertical="center"/>
    </xf>
    <xf numFmtId="0" fontId="1" fillId="0" borderId="36" xfId="0" applyFont="1" applyFill="1" applyBorder="1"/>
    <xf numFmtId="44" fontId="1" fillId="0" borderId="25" xfId="0" applyNumberFormat="1" applyFont="1" applyFill="1" applyBorder="1"/>
    <xf numFmtId="0" fontId="1" fillId="0" borderId="25" xfId="0" applyFont="1" applyFill="1" applyBorder="1"/>
    <xf numFmtId="44" fontId="1" fillId="0" borderId="32" xfId="0" applyNumberFormat="1" applyFont="1" applyFill="1" applyBorder="1" applyAlignment="1" applyProtection="1">
      <alignment vertical="center"/>
      <protection locked="0"/>
    </xf>
    <xf numFmtId="0" fontId="1" fillId="0" borderId="33" xfId="0" applyFont="1" applyFill="1" applyBorder="1"/>
    <xf numFmtId="44" fontId="1" fillId="0" borderId="47" xfId="0" applyNumberFormat="1" applyFont="1" applyFill="1" applyBorder="1" applyAlignment="1">
      <alignment vertical="center"/>
    </xf>
    <xf numFmtId="44" fontId="3" fillId="0" borderId="5" xfId="0" applyNumberFormat="1" applyFont="1" applyFill="1" applyBorder="1" applyAlignment="1">
      <alignment vertical="center"/>
    </xf>
    <xf numFmtId="44" fontId="3" fillId="0" borderId="9" xfId="0" applyNumberFormat="1" applyFont="1" applyFill="1" applyBorder="1" applyAlignment="1">
      <alignment vertical="center"/>
    </xf>
    <xf numFmtId="44" fontId="3" fillId="0" borderId="48" xfId="0" applyNumberFormat="1" applyFont="1" applyFill="1" applyBorder="1" applyAlignment="1">
      <alignment vertical="center"/>
    </xf>
    <xf numFmtId="44" fontId="3" fillId="0" borderId="3" xfId="0" applyNumberFormat="1" applyFont="1" applyFill="1" applyBorder="1" applyAlignment="1">
      <alignment vertical="center"/>
    </xf>
    <xf numFmtId="44" fontId="9" fillId="0" borderId="39" xfId="0" applyNumberFormat="1" applyFont="1" applyFill="1" applyBorder="1" applyAlignment="1">
      <alignment vertical="center"/>
    </xf>
    <xf numFmtId="44" fontId="9" fillId="0" borderId="49" xfId="0" applyNumberFormat="1" applyFont="1" applyFill="1" applyBorder="1" applyAlignment="1">
      <alignment vertical="center"/>
    </xf>
    <xf numFmtId="44" fontId="9" fillId="0" borderId="50" xfId="0" applyNumberFormat="1" applyFont="1" applyFill="1" applyBorder="1" applyAlignment="1">
      <alignment vertical="center"/>
    </xf>
    <xf numFmtId="44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4" fontId="1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8" xfId="0" applyFont="1" applyFill="1" applyBorder="1" applyAlignment="1" applyProtection="1">
      <alignment vertical="center"/>
      <protection locked="0"/>
    </xf>
    <xf numFmtId="44" fontId="1" fillId="0" borderId="28" xfId="0" applyNumberFormat="1" applyFont="1" applyFill="1" applyBorder="1" applyAlignment="1" applyProtection="1">
      <alignment vertical="center"/>
      <protection locked="0"/>
    </xf>
    <xf numFmtId="0" fontId="3" fillId="0" borderId="4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1" fontId="1" fillId="0" borderId="24" xfId="0" applyNumberFormat="1" applyFont="1" applyFill="1" applyBorder="1"/>
    <xf numFmtId="1" fontId="1" fillId="0" borderId="28" xfId="0" applyNumberFormat="1" applyFont="1" applyFill="1" applyBorder="1"/>
    <xf numFmtId="44" fontId="1" fillId="0" borderId="46" xfId="0" applyNumberFormat="1" applyFont="1" applyFill="1" applyBorder="1"/>
    <xf numFmtId="44" fontId="1" fillId="0" borderId="46" xfId="0" applyNumberFormat="1" applyFont="1" applyFill="1" applyBorder="1" applyAlignment="1" applyProtection="1">
      <alignment vertical="center"/>
      <protection locked="0"/>
    </xf>
    <xf numFmtId="0" fontId="1" fillId="0" borderId="30" xfId="0" applyFont="1" applyFill="1" applyBorder="1"/>
    <xf numFmtId="44" fontId="1" fillId="0" borderId="28" xfId="0" applyNumberFormat="1" applyFont="1" applyFill="1" applyBorder="1"/>
    <xf numFmtId="1" fontId="1" fillId="0" borderId="15" xfId="0" applyNumberFormat="1" applyFont="1" applyFill="1" applyBorder="1"/>
    <xf numFmtId="1" fontId="1" fillId="0" borderId="16" xfId="0" applyNumberFormat="1" applyFont="1" applyFill="1" applyBorder="1"/>
    <xf numFmtId="44" fontId="1" fillId="0" borderId="36" xfId="0" applyNumberFormat="1" applyFont="1" applyFill="1" applyBorder="1"/>
    <xf numFmtId="44" fontId="1" fillId="0" borderId="37" xfId="0" applyNumberFormat="1" applyFont="1" applyFill="1" applyBorder="1" applyAlignment="1">
      <alignment vertical="center"/>
    </xf>
    <xf numFmtId="44" fontId="1" fillId="0" borderId="32" xfId="0" applyNumberFormat="1" applyFont="1" applyFill="1" applyBorder="1"/>
    <xf numFmtId="44" fontId="3" fillId="0" borderId="8" xfId="0" applyNumberFormat="1" applyFont="1" applyFill="1" applyBorder="1" applyAlignment="1">
      <alignment vertical="center"/>
    </xf>
    <xf numFmtId="44" fontId="3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17" fontId="1" fillId="0" borderId="0" xfId="0" applyNumberFormat="1" applyFont="1" applyFill="1"/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44" fontId="1" fillId="0" borderId="14" xfId="0" applyNumberFormat="1" applyFont="1" applyFill="1" applyBorder="1" applyAlignment="1" applyProtection="1">
      <alignment vertical="center"/>
      <protection locked="0"/>
    </xf>
    <xf numFmtId="0" fontId="1" fillId="0" borderId="54" xfId="0" applyFont="1" applyFill="1" applyBorder="1"/>
    <xf numFmtId="164" fontId="1" fillId="0" borderId="55" xfId="0" applyNumberFormat="1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horizontal="right" vertical="center"/>
      <protection locked="0"/>
    </xf>
    <xf numFmtId="49" fontId="1" fillId="0" borderId="32" xfId="0" applyNumberFormat="1" applyFont="1" applyFill="1" applyBorder="1" applyAlignment="1" applyProtection="1">
      <alignment horizontal="left" vertical="center"/>
      <protection locked="0"/>
    </xf>
    <xf numFmtId="44" fontId="1" fillId="0" borderId="31" xfId="0" applyNumberFormat="1" applyFont="1" applyFill="1" applyBorder="1" applyAlignment="1" applyProtection="1">
      <alignment vertical="center"/>
      <protection locked="0"/>
    </xf>
    <xf numFmtId="164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horizontal="right" vertical="center"/>
      <protection locked="0"/>
    </xf>
    <xf numFmtId="49" fontId="1" fillId="0" borderId="17" xfId="0" applyNumberFormat="1" applyFont="1" applyFill="1" applyBorder="1" applyAlignment="1" applyProtection="1">
      <alignment horizontal="left" vertical="center"/>
      <protection locked="0"/>
    </xf>
    <xf numFmtId="44" fontId="1" fillId="0" borderId="56" xfId="0" applyNumberFormat="1" applyFont="1" applyFill="1" applyBorder="1" applyAlignment="1">
      <alignment vertical="center"/>
    </xf>
    <xf numFmtId="44" fontId="1" fillId="0" borderId="47" xfId="0" applyNumberFormat="1" applyFont="1" applyFill="1" applyBorder="1" applyAlignment="1" applyProtection="1">
      <alignment vertical="center"/>
      <protection locked="0"/>
    </xf>
    <xf numFmtId="44" fontId="1" fillId="0" borderId="57" xfId="0" applyNumberFormat="1" applyFont="1" applyFill="1" applyBorder="1" applyAlignment="1" applyProtection="1">
      <alignment vertical="center"/>
      <protection locked="0"/>
    </xf>
    <xf numFmtId="44" fontId="1" fillId="0" borderId="20" xfId="0" applyNumberFormat="1" applyFont="1" applyFill="1" applyBorder="1" applyAlignment="1" applyProtection="1">
      <alignment vertical="center"/>
      <protection locked="0"/>
    </xf>
    <xf numFmtId="44" fontId="1" fillId="0" borderId="20" xfId="0" applyNumberFormat="1" applyFont="1" applyFill="1" applyBorder="1"/>
    <xf numFmtId="44" fontId="1" fillId="0" borderId="2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4" fontId="1" fillId="0" borderId="23" xfId="0" applyNumberFormat="1" applyFont="1" applyFill="1" applyBorder="1" applyAlignment="1">
      <alignment vertical="center"/>
    </xf>
    <xf numFmtId="44" fontId="1" fillId="0" borderId="24" xfId="0" applyNumberFormat="1" applyFont="1" applyFill="1" applyBorder="1"/>
    <xf numFmtId="44" fontId="1" fillId="0" borderId="56" xfId="0" applyNumberFormat="1" applyFont="1" applyFill="1" applyBorder="1"/>
    <xf numFmtId="44" fontId="1" fillId="0" borderId="33" xfId="0" applyNumberFormat="1" applyFont="1" applyFill="1" applyBorder="1"/>
    <xf numFmtId="0" fontId="3" fillId="0" borderId="58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164" fontId="1" fillId="0" borderId="59" xfId="0" applyNumberFormat="1" applyFont="1" applyFill="1" applyBorder="1" applyAlignment="1" applyProtection="1">
      <alignment vertical="center"/>
      <protection locked="0"/>
    </xf>
    <xf numFmtId="1" fontId="1" fillId="0" borderId="59" xfId="0" applyNumberFormat="1" applyFont="1" applyFill="1" applyBorder="1"/>
    <xf numFmtId="0" fontId="1" fillId="0" borderId="59" xfId="0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vertical="center"/>
      <protection locked="0"/>
    </xf>
    <xf numFmtId="44" fontId="1" fillId="0" borderId="60" xfId="0" applyNumberFormat="1" applyFont="1" applyFill="1" applyBorder="1"/>
    <xf numFmtId="44" fontId="1" fillId="0" borderId="11" xfId="0" applyNumberFormat="1" applyFont="1" applyFill="1" applyBorder="1"/>
    <xf numFmtId="44" fontId="1" fillId="0" borderId="12" xfId="0" applyNumberFormat="1" applyFont="1" applyFill="1" applyBorder="1"/>
    <xf numFmtId="1" fontId="1" fillId="0" borderId="61" xfId="0" applyNumberFormat="1" applyFont="1" applyFill="1" applyBorder="1"/>
    <xf numFmtId="1" fontId="1" fillId="0" borderId="36" xfId="0" applyNumberFormat="1" applyFont="1" applyFill="1" applyBorder="1"/>
    <xf numFmtId="44" fontId="1" fillId="0" borderId="62" xfId="0" applyNumberFormat="1" applyFont="1" applyFill="1" applyBorder="1"/>
    <xf numFmtId="0" fontId="1" fillId="0" borderId="61" xfId="0" applyFont="1" applyFill="1" applyBorder="1"/>
    <xf numFmtId="0" fontId="1" fillId="0" borderId="62" xfId="0" applyFont="1" applyFill="1" applyBorder="1"/>
    <xf numFmtId="0" fontId="1" fillId="0" borderId="37" xfId="0" applyFont="1" applyFill="1" applyBorder="1"/>
    <xf numFmtId="0" fontId="1" fillId="0" borderId="57" xfId="0" applyFont="1" applyFill="1" applyBorder="1"/>
    <xf numFmtId="0" fontId="1" fillId="0" borderId="47" xfId="0" applyFont="1" applyFill="1" applyBorder="1"/>
    <xf numFmtId="0" fontId="1" fillId="0" borderId="63" xfId="0" applyFont="1" applyFill="1" applyBorder="1"/>
    <xf numFmtId="0" fontId="1" fillId="0" borderId="64" xfId="0" applyFont="1" applyFill="1" applyBorder="1"/>
    <xf numFmtId="44" fontId="1" fillId="0" borderId="19" xfId="0" applyNumberFormat="1" applyFont="1" applyFill="1" applyBorder="1"/>
    <xf numFmtId="44" fontId="3" fillId="0" borderId="39" xfId="0" applyNumberFormat="1" applyFont="1" applyFill="1" applyBorder="1" applyAlignment="1">
      <alignment vertical="center"/>
    </xf>
    <xf numFmtId="44" fontId="3" fillId="0" borderId="49" xfId="0" applyNumberFormat="1" applyFont="1" applyFill="1" applyBorder="1" applyAlignment="1">
      <alignment vertical="center"/>
    </xf>
    <xf numFmtId="44" fontId="9" fillId="0" borderId="56" xfId="0" applyNumberFormat="1" applyFont="1" applyFill="1" applyBorder="1" applyAlignment="1">
      <alignment vertical="center"/>
    </xf>
    <xf numFmtId="44" fontId="9" fillId="0" borderId="54" xfId="0" applyNumberFormat="1" applyFont="1" applyFill="1" applyBorder="1" applyAlignment="1">
      <alignment vertical="center"/>
    </xf>
    <xf numFmtId="44" fontId="9" fillId="0" borderId="45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44" fontId="1" fillId="0" borderId="2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44" fontId="1" fillId="0" borderId="3" xfId="0" applyNumberFormat="1" applyFont="1" applyFill="1" applyBorder="1" applyAlignment="1">
      <alignment vertical="center"/>
    </xf>
    <xf numFmtId="0" fontId="1" fillId="0" borderId="49" xfId="0" applyFont="1" applyFill="1" applyBorder="1" applyAlignment="1">
      <alignment horizontal="right" vertical="center"/>
    </xf>
    <xf numFmtId="44" fontId="1" fillId="0" borderId="39" xfId="0" applyNumberFormat="1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44" fontId="1" fillId="0" borderId="0" xfId="0" applyNumberFormat="1" applyFont="1" applyFill="1" applyBorder="1"/>
    <xf numFmtId="44" fontId="0" fillId="0" borderId="0" xfId="0" applyNumberFormat="1" applyFill="1" applyBorder="1"/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44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1" fillId="0" borderId="23" xfId="0" applyNumberFormat="1" applyFont="1" applyFill="1" applyBorder="1" applyAlignment="1" applyProtection="1">
      <alignment horizontal="center" vertical="center" wrapText="1"/>
    </xf>
    <xf numFmtId="0" fontId="1" fillId="0" borderId="24" xfId="0" applyFont="1" applyFill="1" applyBorder="1" applyAlignment="1" applyProtection="1">
      <alignment horizontal="left" vertical="center" wrapText="1"/>
    </xf>
    <xf numFmtId="44" fontId="1" fillId="0" borderId="24" xfId="0" applyNumberFormat="1" applyFont="1" applyFill="1" applyBorder="1" applyAlignment="1" applyProtection="1">
      <alignment horizontal="center" vertical="center" wrapText="1"/>
    </xf>
    <xf numFmtId="44" fontId="1" fillId="0" borderId="65" xfId="0" applyNumberFormat="1" applyFont="1" applyFill="1" applyBorder="1" applyAlignment="1" applyProtection="1">
      <alignment horizontal="center" vertical="center" wrapText="1"/>
    </xf>
    <xf numFmtId="14" fontId="1" fillId="0" borderId="14" xfId="0" applyNumberFormat="1" applyFont="1" applyFill="1" applyBorder="1" applyProtection="1">
      <protection locked="0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44" fontId="1" fillId="0" borderId="15" xfId="0" applyNumberFormat="1" applyFont="1" applyFill="1" applyBorder="1" applyProtection="1">
      <protection locked="0"/>
    </xf>
    <xf numFmtId="44" fontId="1" fillId="0" borderId="17" xfId="0" applyNumberFormat="1" applyFont="1" applyFill="1" applyBorder="1" applyProtection="1">
      <protection locked="0"/>
    </xf>
    <xf numFmtId="0" fontId="1" fillId="0" borderId="66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9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horizontal="left"/>
      <protection locked="0"/>
    </xf>
    <xf numFmtId="44" fontId="1" fillId="0" borderId="19" xfId="0" applyNumberFormat="1" applyFont="1" applyFill="1" applyBorder="1" applyProtection="1">
      <protection locked="0"/>
    </xf>
    <xf numFmtId="44" fontId="1" fillId="0" borderId="21" xfId="0" applyNumberFormat="1" applyFont="1" applyFill="1" applyBorder="1" applyProtection="1">
      <protection locked="0"/>
    </xf>
    <xf numFmtId="44" fontId="1" fillId="0" borderId="67" xfId="0" applyNumberFormat="1" applyFont="1" applyFill="1" applyBorder="1"/>
    <xf numFmtId="44" fontId="1" fillId="0" borderId="0" xfId="0" applyNumberFormat="1" applyFont="1" applyFill="1" applyAlignment="1">
      <alignment horizontal="center" vertical="center" wrapText="1"/>
    </xf>
    <xf numFmtId="14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44" fontId="1" fillId="0" borderId="11" xfId="0" applyNumberFormat="1" applyFont="1" applyFill="1" applyBorder="1" applyProtection="1">
      <protection locked="0"/>
    </xf>
    <xf numFmtId="44" fontId="1" fillId="0" borderId="13" xfId="0" applyNumberFormat="1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left" vertical="center" wrapText="1"/>
    </xf>
    <xf numFmtId="16" fontId="1" fillId="0" borderId="14" xfId="0" applyNumberFormat="1" applyFont="1" applyFill="1" applyBorder="1" applyProtection="1">
      <protection locked="0"/>
    </xf>
    <xf numFmtId="44" fontId="11" fillId="0" borderId="15" xfId="0" applyNumberFormat="1" applyFont="1" applyFill="1" applyBorder="1" applyProtection="1">
      <protection locked="0"/>
    </xf>
    <xf numFmtId="16" fontId="1" fillId="0" borderId="18" xfId="0" applyNumberFormat="1" applyFont="1" applyFill="1" applyBorder="1" applyProtection="1">
      <protection locked="0"/>
    </xf>
    <xf numFmtId="44" fontId="1" fillId="0" borderId="41" xfId="0" applyNumberFormat="1" applyFont="1" applyFill="1" applyBorder="1"/>
    <xf numFmtId="44" fontId="1" fillId="0" borderId="47" xfId="0" applyNumberFormat="1" applyFont="1" applyFill="1" applyBorder="1"/>
    <xf numFmtId="0" fontId="1" fillId="0" borderId="24" xfId="0" applyFont="1" applyFill="1" applyBorder="1" applyProtection="1">
      <protection locked="0"/>
    </xf>
    <xf numFmtId="16" fontId="1" fillId="0" borderId="10" xfId="0" applyNumberFormat="1" applyFont="1" applyFill="1" applyBorder="1" applyProtection="1">
      <protection locked="0"/>
    </xf>
    <xf numFmtId="44" fontId="1" fillId="0" borderId="4" xfId="0" applyNumberFormat="1" applyFont="1" applyFill="1" applyBorder="1"/>
    <xf numFmtId="16" fontId="1" fillId="0" borderId="14" xfId="0" applyNumberFormat="1" applyFont="1" applyFill="1" applyBorder="1"/>
    <xf numFmtId="0" fontId="1" fillId="0" borderId="17" xfId="0" applyFont="1" applyFill="1" applyBorder="1"/>
    <xf numFmtId="0" fontId="1" fillId="0" borderId="68" xfId="0" applyFont="1" applyFill="1" applyBorder="1"/>
    <xf numFmtId="44" fontId="1" fillId="0" borderId="50" xfId="0" applyNumberFormat="1" applyFont="1" applyFill="1" applyBorder="1"/>
    <xf numFmtId="44" fontId="1" fillId="0" borderId="24" xfId="0" applyNumberFormat="1" applyFont="1" applyFill="1" applyBorder="1" applyProtection="1"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1" fillId="0" borderId="19" xfId="0" applyFont="1" applyFill="1" applyBorder="1" applyAlignment="1" applyProtection="1">
      <alignment horizontal="left" vertical="center" wrapText="1"/>
    </xf>
    <xf numFmtId="16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44" fontId="1" fillId="0" borderId="0" xfId="0" applyNumberFormat="1" applyFont="1" applyFill="1" applyBorder="1" applyProtection="1">
      <protection locked="0"/>
    </xf>
    <xf numFmtId="16" fontId="1" fillId="0" borderId="24" xfId="0" applyNumberFormat="1" applyFont="1" applyFill="1" applyBorder="1" applyProtection="1">
      <protection locked="0"/>
    </xf>
    <xf numFmtId="0" fontId="1" fillId="0" borderId="24" xfId="0" applyFont="1" applyFill="1" applyBorder="1"/>
    <xf numFmtId="0" fontId="1" fillId="0" borderId="45" xfId="0" applyFont="1" applyFill="1" applyBorder="1"/>
    <xf numFmtId="16" fontId="1" fillId="0" borderId="15" xfId="0" applyNumberFormat="1" applyFont="1" applyFill="1" applyBorder="1" applyProtection="1">
      <protection locked="0"/>
    </xf>
    <xf numFmtId="44" fontId="1" fillId="0" borderId="39" xfId="0" applyNumberFormat="1" applyFont="1" applyFill="1" applyBorder="1"/>
    <xf numFmtId="44" fontId="1" fillId="0" borderId="16" xfId="0" applyNumberFormat="1" applyFont="1" applyFill="1" applyBorder="1" applyProtection="1">
      <protection locked="0"/>
    </xf>
    <xf numFmtId="16" fontId="1" fillId="0" borderId="69" xfId="0" applyNumberFormat="1" applyFont="1" applyFill="1" applyBorder="1" applyProtection="1">
      <protection locked="0"/>
    </xf>
    <xf numFmtId="0" fontId="1" fillId="0" borderId="69" xfId="0" applyFont="1" applyFill="1" applyBorder="1" applyProtection="1">
      <protection locked="0"/>
    </xf>
    <xf numFmtId="44" fontId="1" fillId="0" borderId="69" xfId="0" applyNumberFormat="1" applyFont="1" applyFill="1" applyBorder="1" applyProtection="1">
      <protection locked="0"/>
    </xf>
    <xf numFmtId="44" fontId="1" fillId="0" borderId="70" xfId="0" applyNumberFormat="1" applyFont="1" applyFill="1" applyBorder="1" applyProtection="1">
      <protection locked="0"/>
    </xf>
    <xf numFmtId="44" fontId="3" fillId="0" borderId="47" xfId="0" applyNumberFormat="1" applyFont="1" applyFill="1" applyBorder="1"/>
    <xf numFmtId="0" fontId="1" fillId="0" borderId="71" xfId="0" applyFont="1" applyFill="1" applyBorder="1"/>
    <xf numFmtId="44" fontId="1" fillId="0" borderId="71" xfId="0" applyNumberFormat="1" applyFont="1" applyFill="1" applyBorder="1"/>
    <xf numFmtId="0" fontId="3" fillId="0" borderId="51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44" fontId="3" fillId="0" borderId="44" xfId="0" applyNumberFormat="1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16" fontId="1" fillId="0" borderId="0" xfId="0" applyNumberFormat="1" applyFont="1" applyFill="1"/>
    <xf numFmtId="4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vina\Desktop\HILLAM%20PARISH%20COUNCIL\FINANCE\ANNUAL%20RETURN%202016-17\MW%20Hillam%20Finance%20Spreadsheets%20April%20201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17-18"/>
      <sheetName val="Receipts 16-17"/>
      <sheetName val="Payments 16-17"/>
      <sheetName val="Sheet1"/>
      <sheetName val="Payments 17-18"/>
      <sheetName val="Receipts 17-18"/>
      <sheetName val="Bank Reconciliations"/>
      <sheetName val="Investment"/>
      <sheetName val="Float"/>
      <sheetName val="Cemetery"/>
      <sheetName val="Hall"/>
      <sheetName val="Playfield"/>
      <sheetName val="Capital projects"/>
      <sheetName val="Reconciliation"/>
      <sheetName val="Financial report"/>
      <sheetName val="Meeting report"/>
      <sheetName val="Budget"/>
      <sheetName val="Assest register"/>
      <sheetName val="COUNCILLOR FINANCE"/>
      <sheetName val="Bills"/>
      <sheetName val="Data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Salary</v>
          </cell>
          <cell r="C1" t="str">
            <v>Subscription</v>
          </cell>
          <cell r="E1" t="str">
            <v>Grants</v>
          </cell>
          <cell r="G1" t="str">
            <v>Street furniture</v>
          </cell>
          <cell r="I1" t="str">
            <v>Travel</v>
          </cell>
          <cell r="O1" t="str">
            <v>Sect 137</v>
          </cell>
        </row>
        <row r="2">
          <cell r="A2" t="str">
            <v>Benefits</v>
          </cell>
          <cell r="C2" t="str">
            <v>Professional fee</v>
          </cell>
          <cell r="E2" t="str">
            <v>Donations</v>
          </cell>
          <cell r="G2" t="str">
            <v>Street Lights</v>
          </cell>
          <cell r="I2" t="str">
            <v>Subsistence</v>
          </cell>
          <cell r="O2" t="str">
            <v>Sect 111</v>
          </cell>
        </row>
        <row r="3">
          <cell r="A3" t="str">
            <v>NI</v>
          </cell>
          <cell r="C3" t="str">
            <v>Insurance</v>
          </cell>
          <cell r="E3" t="str">
            <v>Other</v>
          </cell>
          <cell r="G3" t="str">
            <v>Street cleaning</v>
          </cell>
          <cell r="I3" t="str">
            <v>Postage</v>
          </cell>
          <cell r="O3" t="str">
            <v>Sect 143</v>
          </cell>
        </row>
        <row r="4">
          <cell r="A4" t="str">
            <v>Tax</v>
          </cell>
          <cell r="C4" t="str">
            <v>Banking charges</v>
          </cell>
          <cell r="G4" t="str">
            <v>Grass cutting</v>
          </cell>
          <cell r="I4" t="str">
            <v>Stationery</v>
          </cell>
          <cell r="O4" t="str">
            <v>Standing Orders</v>
          </cell>
        </row>
        <row r="5">
          <cell r="A5" t="str">
            <v>Allowances</v>
          </cell>
          <cell r="C5" t="str">
            <v>Subscription</v>
          </cell>
          <cell r="G5" t="str">
            <v>Hedge cutting</v>
          </cell>
          <cell r="I5" t="str">
            <v>Photocopying</v>
          </cell>
          <cell r="O5" t="str">
            <v>Allotments</v>
          </cell>
        </row>
        <row r="6">
          <cell r="A6" t="str">
            <v>Training</v>
          </cell>
          <cell r="C6" t="str">
            <v>Other</v>
          </cell>
          <cell r="G6" t="str">
            <v>Cemetery</v>
          </cell>
          <cell r="I6" t="str">
            <v>Repairs/service</v>
          </cell>
          <cell r="O6" t="str">
            <v>Baths &amp; washhouses</v>
          </cell>
        </row>
        <row r="7">
          <cell r="A7" t="str">
            <v>Other</v>
          </cell>
          <cell r="G7" t="str">
            <v>Playfield</v>
          </cell>
          <cell r="I7" t="str">
            <v>Website</v>
          </cell>
          <cell r="O7" t="str">
            <v>Burials grounds &amp; cemeteries</v>
          </cell>
        </row>
        <row r="8">
          <cell r="G8" t="str">
            <v>Hall</v>
          </cell>
          <cell r="I8" t="str">
            <v>Internet</v>
          </cell>
          <cell r="O8" t="str">
            <v>Bus shelters</v>
          </cell>
        </row>
        <row r="9">
          <cell r="G9" t="str">
            <v>Electricity</v>
          </cell>
          <cell r="I9" t="str">
            <v>Phone bill</v>
          </cell>
          <cell r="O9" t="str">
            <v>By-laws</v>
          </cell>
        </row>
        <row r="10">
          <cell r="G10" t="str">
            <v>Capital project</v>
          </cell>
          <cell r="I10" t="str">
            <v>Lease/rent</v>
          </cell>
          <cell r="O10" t="str">
            <v>Clocks</v>
          </cell>
        </row>
        <row r="11">
          <cell r="G11" t="str">
            <v>Other</v>
          </cell>
          <cell r="I11" t="str">
            <v>Float</v>
          </cell>
          <cell r="O11" t="str">
            <v>Common pastures</v>
          </cell>
        </row>
        <row r="12">
          <cell r="I12" t="str">
            <v>Other</v>
          </cell>
          <cell r="O12" t="str">
            <v>Conference facilities</v>
          </cell>
        </row>
        <row r="13">
          <cell r="O13" t="str">
            <v>Community centres</v>
          </cell>
        </row>
        <row r="14">
          <cell r="O14" t="str">
            <v>Crime prevention</v>
          </cell>
        </row>
        <row r="15">
          <cell r="O15" t="str">
            <v>Drainage</v>
          </cell>
        </row>
        <row r="16">
          <cell r="O16" t="str">
            <v>Dogs</v>
          </cell>
        </row>
        <row r="17">
          <cell r="O17" t="str">
            <v>Entertainment &amp; arts</v>
          </cell>
        </row>
        <row r="18">
          <cell r="O18" t="str">
            <v>Gifts</v>
          </cell>
        </row>
        <row r="19">
          <cell r="O19" t="str">
            <v>Highways</v>
          </cell>
        </row>
        <row r="20">
          <cell r="O20" t="str">
            <v>Investments</v>
          </cell>
        </row>
        <row r="21">
          <cell r="O21" t="str">
            <v>Land</v>
          </cell>
        </row>
        <row r="22">
          <cell r="O22" t="str">
            <v>Litter</v>
          </cell>
        </row>
        <row r="23">
          <cell r="O23" t="str">
            <v>Lotteries</v>
          </cell>
        </row>
        <row r="24">
          <cell r="O24" t="str">
            <v>Mortuaries</v>
          </cell>
        </row>
        <row r="25">
          <cell r="O25" t="str">
            <v>Open spaces</v>
          </cell>
        </row>
        <row r="26">
          <cell r="O26" t="str">
            <v>Parish documents</v>
          </cell>
        </row>
        <row r="27">
          <cell r="O27" t="str">
            <v>Telecommunications</v>
          </cell>
        </row>
        <row r="28">
          <cell r="O28" t="str">
            <v>Public building/village hall</v>
          </cell>
        </row>
        <row r="29">
          <cell r="O29" t="str">
            <v>Public conveniences</v>
          </cell>
        </row>
        <row r="30">
          <cell r="O30" t="str">
            <v>Sustainable communities</v>
          </cell>
        </row>
        <row r="31">
          <cell r="O31" t="str">
            <v>T&amp;C planning</v>
          </cell>
        </row>
        <row r="32">
          <cell r="O32" t="str">
            <v>Tourism</v>
          </cell>
        </row>
        <row r="33">
          <cell r="O33" t="str">
            <v>Traffic calming</v>
          </cell>
        </row>
        <row r="34">
          <cell r="O34" t="str">
            <v>Transport</v>
          </cell>
        </row>
        <row r="35">
          <cell r="O35" t="str">
            <v>War memorials</v>
          </cell>
        </row>
        <row r="36">
          <cell r="O36" t="str">
            <v>Water supply</v>
          </cell>
        </row>
        <row r="37">
          <cell r="O37" t="str">
            <v>Well-being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topLeftCell="A85" zoomScale="80" zoomScaleNormal="80" workbookViewId="0">
      <selection activeCell="L110" sqref="L110"/>
    </sheetView>
  </sheetViews>
  <sheetFormatPr defaultRowHeight="12.75" x14ac:dyDescent="0.2"/>
  <cols>
    <col min="1" max="1" width="10.85546875" style="1" bestFit="1" customWidth="1"/>
    <col min="2" max="2" width="24.5703125" style="1" customWidth="1"/>
    <col min="3" max="3" width="6.85546875" style="1" bestFit="1" customWidth="1"/>
    <col min="4" max="4" width="25.85546875" style="1" customWidth="1"/>
    <col min="5" max="7" width="12.28515625" style="1" customWidth="1"/>
    <col min="8" max="8" width="10.85546875" style="49" customWidth="1"/>
    <col min="9" max="9" width="6.85546875" style="1" customWidth="1"/>
    <col min="10" max="10" width="9.5703125" style="1" customWidth="1"/>
    <col min="11" max="11" width="9" style="1" customWidth="1"/>
    <col min="12" max="12" width="9.5703125" style="1" bestFit="1" customWidth="1"/>
    <col min="13" max="13" width="20.7109375" style="1" customWidth="1"/>
    <col min="14" max="14" width="19.140625" style="1" bestFit="1" customWidth="1"/>
    <col min="15" max="15" width="10.85546875" style="1" bestFit="1" customWidth="1"/>
    <col min="16" max="16" width="14.85546875" style="1" customWidth="1"/>
    <col min="17" max="17" width="10.28515625" style="1" bestFit="1" customWidth="1"/>
    <col min="18" max="16384" width="9.140625" style="1"/>
  </cols>
  <sheetData>
    <row r="1" spans="1:15" ht="46.5" customHeight="1" thickBot="1" x14ac:dyDescent="0.25">
      <c r="A1" s="223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5"/>
    </row>
    <row r="2" spans="1:15" ht="26.25" customHeight="1" thickBot="1" x14ac:dyDescent="0.25">
      <c r="A2" s="226" t="s">
        <v>137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5" s="231" customFormat="1" ht="39" thickBot="1" x14ac:dyDescent="0.25">
      <c r="A3" s="227" t="s">
        <v>138</v>
      </c>
      <c r="B3" s="228" t="s">
        <v>139</v>
      </c>
      <c r="C3" s="228"/>
      <c r="D3" s="228" t="s">
        <v>140</v>
      </c>
      <c r="E3" s="228" t="s">
        <v>141</v>
      </c>
      <c r="F3" s="228" t="s">
        <v>142</v>
      </c>
      <c r="G3" s="228" t="s">
        <v>143</v>
      </c>
      <c r="H3" s="229" t="s">
        <v>144</v>
      </c>
      <c r="I3" s="228" t="s">
        <v>145</v>
      </c>
      <c r="J3" s="228" t="s">
        <v>146</v>
      </c>
      <c r="K3" s="228" t="s">
        <v>147</v>
      </c>
      <c r="L3" s="230" t="s">
        <v>148</v>
      </c>
    </row>
    <row r="4" spans="1:15" s="231" customFormat="1" ht="26.25" thickBot="1" x14ac:dyDescent="0.25">
      <c r="A4" s="232">
        <v>42475</v>
      </c>
      <c r="B4" s="233" t="s">
        <v>149</v>
      </c>
      <c r="C4" s="233" t="s">
        <v>150</v>
      </c>
      <c r="D4" s="233" t="s">
        <v>151</v>
      </c>
      <c r="E4" s="234"/>
      <c r="F4" s="234"/>
      <c r="G4" s="234"/>
      <c r="H4" s="234">
        <v>100</v>
      </c>
      <c r="I4" s="234"/>
      <c r="J4" s="234"/>
      <c r="K4" s="234"/>
      <c r="L4" s="235"/>
    </row>
    <row r="5" spans="1:15" x14ac:dyDescent="0.2">
      <c r="A5" s="236">
        <v>42489</v>
      </c>
      <c r="B5" s="237" t="s">
        <v>152</v>
      </c>
      <c r="C5" s="237" t="s">
        <v>150</v>
      </c>
      <c r="D5" s="238" t="s">
        <v>153</v>
      </c>
      <c r="E5" s="239">
        <v>5981.56</v>
      </c>
      <c r="F5" s="239"/>
      <c r="G5" s="239"/>
      <c r="H5" s="239"/>
      <c r="I5" s="239"/>
      <c r="J5" s="239"/>
      <c r="K5" s="239"/>
      <c r="L5" s="240"/>
      <c r="M5" s="241" t="s">
        <v>154</v>
      </c>
    </row>
    <row r="6" spans="1:15" ht="13.5" thickBot="1" x14ac:dyDescent="0.25">
      <c r="A6" s="242"/>
      <c r="B6" s="243"/>
      <c r="C6" s="243"/>
      <c r="D6" s="244"/>
      <c r="E6" s="245"/>
      <c r="F6" s="245"/>
      <c r="G6" s="245"/>
      <c r="H6" s="245"/>
      <c r="I6" s="245"/>
      <c r="J6" s="245"/>
      <c r="K6" s="245"/>
      <c r="L6" s="246"/>
      <c r="M6" s="247">
        <f>SUM(E4:L6)</f>
        <v>6081.56</v>
      </c>
    </row>
    <row r="7" spans="1:15" s="231" customFormat="1" ht="39" thickBot="1" x14ac:dyDescent="0.25">
      <c r="A7" s="227" t="s">
        <v>138</v>
      </c>
      <c r="B7" s="228" t="s">
        <v>139</v>
      </c>
      <c r="C7" s="228"/>
      <c r="D7" s="228" t="s">
        <v>140</v>
      </c>
      <c r="E7" s="228" t="s">
        <v>141</v>
      </c>
      <c r="F7" s="228" t="s">
        <v>142</v>
      </c>
      <c r="G7" s="228" t="s">
        <v>143</v>
      </c>
      <c r="H7" s="229" t="s">
        <v>144</v>
      </c>
      <c r="I7" s="228" t="s">
        <v>145</v>
      </c>
      <c r="J7" s="228" t="s">
        <v>146</v>
      </c>
      <c r="K7" s="228" t="s">
        <v>147</v>
      </c>
      <c r="L7" s="230" t="s">
        <v>148</v>
      </c>
      <c r="N7" s="248"/>
      <c r="O7" s="248"/>
    </row>
    <row r="8" spans="1:15" x14ac:dyDescent="0.2">
      <c r="A8" s="249">
        <v>42472</v>
      </c>
      <c r="B8" s="250" t="s">
        <v>21</v>
      </c>
      <c r="C8" s="250" t="s">
        <v>150</v>
      </c>
      <c r="D8" s="250" t="s">
        <v>155</v>
      </c>
      <c r="E8" s="251"/>
      <c r="F8" s="251"/>
      <c r="G8" s="251"/>
      <c r="H8" s="251"/>
      <c r="I8" s="251"/>
      <c r="J8" s="251">
        <v>386.85</v>
      </c>
      <c r="K8" s="251"/>
      <c r="L8" s="252"/>
      <c r="M8" s="221"/>
    </row>
    <row r="9" spans="1:15" ht="25.5" x14ac:dyDescent="0.2">
      <c r="A9" s="236">
        <v>42505</v>
      </c>
      <c r="B9" s="253" t="s">
        <v>156</v>
      </c>
      <c r="C9" s="253" t="s">
        <v>150</v>
      </c>
      <c r="D9" s="253" t="s">
        <v>157</v>
      </c>
      <c r="E9" s="239"/>
      <c r="F9" s="239"/>
      <c r="G9" s="239"/>
      <c r="H9" s="239">
        <v>100</v>
      </c>
      <c r="I9" s="239"/>
      <c r="J9" s="239"/>
      <c r="K9" s="239"/>
      <c r="L9" s="240"/>
      <c r="M9" s="92"/>
    </row>
    <row r="10" spans="1:15" ht="13.5" thickBot="1" x14ac:dyDescent="0.25">
      <c r="A10" s="254">
        <v>42496</v>
      </c>
      <c r="B10" s="237" t="s">
        <v>158</v>
      </c>
      <c r="C10" s="237" t="s">
        <v>159</v>
      </c>
      <c r="D10" s="237" t="s">
        <v>160</v>
      </c>
      <c r="E10" s="239"/>
      <c r="F10" s="239"/>
      <c r="G10" s="239"/>
      <c r="H10" s="239"/>
      <c r="I10" s="239"/>
      <c r="J10" s="239"/>
      <c r="K10" s="239"/>
      <c r="L10" s="240">
        <v>50</v>
      </c>
      <c r="M10" s="92"/>
    </row>
    <row r="11" spans="1:15" ht="15" x14ac:dyDescent="0.25">
      <c r="A11" s="254">
        <v>42496</v>
      </c>
      <c r="B11" s="237" t="s">
        <v>161</v>
      </c>
      <c r="C11" s="237" t="s">
        <v>162</v>
      </c>
      <c r="D11" s="237" t="s">
        <v>163</v>
      </c>
      <c r="E11" s="239"/>
      <c r="F11" s="34">
        <v>63</v>
      </c>
      <c r="G11" s="255"/>
      <c r="H11" s="34"/>
      <c r="I11" s="239"/>
      <c r="J11" s="239"/>
      <c r="K11" s="239"/>
      <c r="L11" s="240"/>
      <c r="M11" s="121" t="s">
        <v>164</v>
      </c>
    </row>
    <row r="12" spans="1:15" ht="13.5" thickBot="1" x14ac:dyDescent="0.25">
      <c r="A12" s="256">
        <v>42496</v>
      </c>
      <c r="B12" s="243" t="s">
        <v>165</v>
      </c>
      <c r="C12" s="243" t="s">
        <v>162</v>
      </c>
      <c r="D12" s="243" t="s">
        <v>166</v>
      </c>
      <c r="E12" s="245"/>
      <c r="F12" s="245">
        <v>220.25</v>
      </c>
      <c r="G12" s="245"/>
      <c r="H12" s="257"/>
      <c r="I12" s="245"/>
      <c r="J12" s="245"/>
      <c r="K12" s="245"/>
      <c r="L12" s="246"/>
      <c r="M12" s="258">
        <f>SUM(E8:L12)</f>
        <v>820.1</v>
      </c>
    </row>
    <row r="13" spans="1:15" ht="13.5" thickBot="1" x14ac:dyDescent="0.25">
      <c r="A13" s="259"/>
    </row>
    <row r="14" spans="1:15" s="231" customFormat="1" ht="39" thickBot="1" x14ac:dyDescent="0.25">
      <c r="A14" s="227" t="s">
        <v>138</v>
      </c>
      <c r="B14" s="228" t="s">
        <v>139</v>
      </c>
      <c r="C14" s="228"/>
      <c r="D14" s="228" t="s">
        <v>140</v>
      </c>
      <c r="E14" s="228" t="s">
        <v>141</v>
      </c>
      <c r="F14" s="228" t="s">
        <v>142</v>
      </c>
      <c r="G14" s="228" t="s">
        <v>143</v>
      </c>
      <c r="H14" s="229" t="s">
        <v>144</v>
      </c>
      <c r="I14" s="228" t="s">
        <v>145</v>
      </c>
      <c r="J14" s="228" t="s">
        <v>146</v>
      </c>
      <c r="K14" s="228" t="s">
        <v>147</v>
      </c>
      <c r="L14" s="230" t="s">
        <v>148</v>
      </c>
    </row>
    <row r="15" spans="1:15" x14ac:dyDescent="0.2">
      <c r="A15" s="260">
        <v>42522</v>
      </c>
      <c r="B15" s="250" t="s">
        <v>167</v>
      </c>
      <c r="C15" s="250" t="s">
        <v>162</v>
      </c>
      <c r="D15" s="250" t="s">
        <v>168</v>
      </c>
      <c r="E15" s="251"/>
      <c r="F15" s="251">
        <v>75</v>
      </c>
      <c r="G15" s="251"/>
      <c r="H15" s="261"/>
      <c r="I15" s="251"/>
      <c r="J15" s="251"/>
      <c r="K15" s="251"/>
      <c r="L15" s="252"/>
    </row>
    <row r="16" spans="1:15" ht="13.5" thickBot="1" x14ac:dyDescent="0.25">
      <c r="A16" s="262">
        <v>42534</v>
      </c>
      <c r="B16" s="237" t="s">
        <v>169</v>
      </c>
      <c r="C16" s="237" t="s">
        <v>150</v>
      </c>
      <c r="D16" s="237" t="s">
        <v>170</v>
      </c>
      <c r="E16" s="104"/>
      <c r="F16" s="104"/>
      <c r="G16" s="104"/>
      <c r="H16" s="34">
        <v>1000</v>
      </c>
      <c r="I16" s="104"/>
      <c r="J16" s="104"/>
      <c r="K16" s="104"/>
      <c r="L16" s="263"/>
    </row>
    <row r="17" spans="1:14" ht="25.5" x14ac:dyDescent="0.2">
      <c r="A17" s="254">
        <v>42536</v>
      </c>
      <c r="B17" s="237" t="s">
        <v>156</v>
      </c>
      <c r="C17" s="237" t="s">
        <v>150</v>
      </c>
      <c r="D17" s="253" t="s">
        <v>157</v>
      </c>
      <c r="E17" s="239"/>
      <c r="F17" s="239"/>
      <c r="G17" s="239"/>
      <c r="H17" s="239">
        <v>100</v>
      </c>
      <c r="I17" s="239"/>
      <c r="J17" s="239"/>
      <c r="K17" s="239"/>
      <c r="L17" s="240"/>
      <c r="M17" s="264" t="s">
        <v>171</v>
      </c>
    </row>
    <row r="18" spans="1:14" ht="13.5" thickBot="1" x14ac:dyDescent="0.25">
      <c r="A18" s="256">
        <v>42547</v>
      </c>
      <c r="B18" s="243" t="s">
        <v>172</v>
      </c>
      <c r="C18" s="243" t="s">
        <v>159</v>
      </c>
      <c r="D18" s="243" t="s">
        <v>173</v>
      </c>
      <c r="E18" s="245"/>
      <c r="F18" s="245">
        <v>100</v>
      </c>
      <c r="G18" s="245"/>
      <c r="H18" s="257"/>
      <c r="I18" s="245"/>
      <c r="J18" s="245"/>
      <c r="K18" s="245"/>
      <c r="L18" s="246"/>
      <c r="M18" s="265">
        <f>SUM(E15:L18)</f>
        <v>1275</v>
      </c>
    </row>
    <row r="19" spans="1:14" ht="13.5" thickBot="1" x14ac:dyDescent="0.25">
      <c r="A19" s="259"/>
      <c r="B19" s="259"/>
      <c r="C19" s="259"/>
      <c r="D19" s="259"/>
      <c r="E19" s="266"/>
      <c r="F19" s="266"/>
      <c r="G19" s="266"/>
      <c r="H19" s="266"/>
      <c r="I19" s="266"/>
      <c r="J19" s="266"/>
      <c r="K19" s="266"/>
      <c r="L19" s="266"/>
    </row>
    <row r="20" spans="1:14" ht="39" thickBot="1" x14ac:dyDescent="0.25">
      <c r="A20" s="227" t="s">
        <v>138</v>
      </c>
      <c r="B20" s="228" t="s">
        <v>139</v>
      </c>
      <c r="C20" s="228"/>
      <c r="D20" s="228" t="s">
        <v>140</v>
      </c>
      <c r="E20" s="228" t="s">
        <v>141</v>
      </c>
      <c r="F20" s="228" t="s">
        <v>142</v>
      </c>
      <c r="G20" s="228" t="s">
        <v>143</v>
      </c>
      <c r="H20" s="229" t="s">
        <v>144</v>
      </c>
      <c r="I20" s="228" t="s">
        <v>145</v>
      </c>
      <c r="J20" s="228" t="s">
        <v>146</v>
      </c>
      <c r="K20" s="230" t="s">
        <v>147</v>
      </c>
      <c r="L20" s="267" t="s">
        <v>148</v>
      </c>
      <c r="M20" s="231"/>
    </row>
    <row r="21" spans="1:14" ht="13.5" thickBot="1" x14ac:dyDescent="0.25">
      <c r="A21" s="254">
        <v>42552</v>
      </c>
      <c r="B21" s="237" t="s">
        <v>174</v>
      </c>
      <c r="C21" s="237" t="s">
        <v>150</v>
      </c>
      <c r="D21" s="237" t="s">
        <v>175</v>
      </c>
      <c r="E21" s="239"/>
      <c r="F21" s="239">
        <v>93.7</v>
      </c>
      <c r="G21" s="239"/>
      <c r="I21" s="239"/>
      <c r="J21" s="239"/>
      <c r="K21" s="239"/>
      <c r="L21" s="240"/>
    </row>
    <row r="22" spans="1:14" x14ac:dyDescent="0.2">
      <c r="A22" s="262">
        <v>42557</v>
      </c>
      <c r="B22" s="237" t="s">
        <v>176</v>
      </c>
      <c r="C22" s="237" t="s">
        <v>162</v>
      </c>
      <c r="D22" s="237" t="s">
        <v>177</v>
      </c>
      <c r="E22" s="104"/>
      <c r="F22" s="34">
        <v>41.5</v>
      </c>
      <c r="G22" s="104"/>
      <c r="H22" s="34"/>
      <c r="I22" s="104"/>
      <c r="J22" s="104"/>
      <c r="K22" s="104"/>
      <c r="L22" s="263"/>
      <c r="M22" s="264" t="s">
        <v>178</v>
      </c>
    </row>
    <row r="23" spans="1:14" ht="26.25" thickBot="1" x14ac:dyDescent="0.25">
      <c r="A23" s="256">
        <v>42566</v>
      </c>
      <c r="B23" s="243" t="s">
        <v>156</v>
      </c>
      <c r="C23" s="243" t="s">
        <v>150</v>
      </c>
      <c r="D23" s="268" t="s">
        <v>157</v>
      </c>
      <c r="E23" s="245"/>
      <c r="F23" s="245"/>
      <c r="G23" s="245"/>
      <c r="H23" s="245">
        <v>100</v>
      </c>
      <c r="I23" s="245"/>
      <c r="J23" s="245"/>
      <c r="K23" s="245"/>
      <c r="L23" s="246"/>
      <c r="M23" s="265">
        <f>SUM(E21:L23)</f>
        <v>235.2</v>
      </c>
    </row>
    <row r="24" spans="1:14" ht="13.5" thickBot="1" x14ac:dyDescent="0.25">
      <c r="A24" s="269"/>
      <c r="B24" s="270"/>
      <c r="C24" s="270"/>
      <c r="D24" s="270"/>
      <c r="E24" s="271"/>
      <c r="F24" s="271"/>
      <c r="G24" s="271"/>
      <c r="H24" s="271"/>
      <c r="I24" s="271"/>
      <c r="J24" s="271"/>
      <c r="K24" s="271"/>
      <c r="L24" s="271"/>
    </row>
    <row r="25" spans="1:14" ht="39" thickBot="1" x14ac:dyDescent="0.25">
      <c r="A25" s="227" t="s">
        <v>138</v>
      </c>
      <c r="B25" s="228" t="s">
        <v>139</v>
      </c>
      <c r="C25" s="228"/>
      <c r="D25" s="228" t="s">
        <v>140</v>
      </c>
      <c r="E25" s="228" t="s">
        <v>141</v>
      </c>
      <c r="F25" s="228" t="s">
        <v>142</v>
      </c>
      <c r="G25" s="228" t="s">
        <v>143</v>
      </c>
      <c r="H25" s="229" t="s">
        <v>144</v>
      </c>
      <c r="I25" s="228" t="s">
        <v>145</v>
      </c>
      <c r="J25" s="228" t="s">
        <v>146</v>
      </c>
      <c r="K25" s="228" t="s">
        <v>147</v>
      </c>
      <c r="L25" s="230" t="s">
        <v>148</v>
      </c>
      <c r="M25" s="231"/>
    </row>
    <row r="26" spans="1:14" x14ac:dyDescent="0.2">
      <c r="A26" s="272">
        <v>42585</v>
      </c>
      <c r="B26" s="259" t="s">
        <v>179</v>
      </c>
      <c r="C26" s="259" t="s">
        <v>180</v>
      </c>
      <c r="D26" s="259" t="s">
        <v>177</v>
      </c>
      <c r="E26" s="273"/>
      <c r="F26" s="183">
        <v>26.5</v>
      </c>
      <c r="G26" s="273"/>
      <c r="H26" s="183"/>
      <c r="I26" s="266"/>
      <c r="J26" s="266"/>
      <c r="K26" s="266"/>
      <c r="L26" s="266"/>
      <c r="M26" s="274" t="s">
        <v>181</v>
      </c>
    </row>
    <row r="27" spans="1:14" ht="13.5" thickBot="1" x14ac:dyDescent="0.25">
      <c r="A27" s="275">
        <v>42585</v>
      </c>
      <c r="B27" s="237" t="s">
        <v>182</v>
      </c>
      <c r="C27" s="237" t="s">
        <v>180</v>
      </c>
      <c r="D27" s="237" t="s">
        <v>177</v>
      </c>
      <c r="E27" s="239"/>
      <c r="F27" s="239">
        <v>29.55</v>
      </c>
      <c r="G27" s="239"/>
      <c r="H27" s="34"/>
      <c r="I27" s="104"/>
      <c r="J27" s="104"/>
      <c r="K27" s="104"/>
      <c r="L27" s="104"/>
      <c r="M27" s="276">
        <f>F32</f>
        <v>859.9</v>
      </c>
    </row>
    <row r="28" spans="1:14" x14ac:dyDescent="0.2">
      <c r="A28" s="275">
        <v>42585</v>
      </c>
      <c r="B28" s="237" t="s">
        <v>183</v>
      </c>
      <c r="C28" s="237" t="s">
        <v>180</v>
      </c>
      <c r="D28" s="237" t="s">
        <v>177</v>
      </c>
      <c r="E28" s="239"/>
      <c r="F28" s="239">
        <v>110.4</v>
      </c>
      <c r="G28" s="239"/>
      <c r="H28" s="34"/>
      <c r="I28" s="239"/>
      <c r="J28" s="239"/>
      <c r="K28" s="239"/>
      <c r="L28" s="277"/>
      <c r="M28" s="274" t="s">
        <v>184</v>
      </c>
    </row>
    <row r="29" spans="1:14" ht="13.5" thickBot="1" x14ac:dyDescent="0.25">
      <c r="A29" s="275">
        <v>42597</v>
      </c>
      <c r="B29" s="237" t="s">
        <v>185</v>
      </c>
      <c r="C29" s="237" t="s">
        <v>180</v>
      </c>
      <c r="D29" s="237" t="s">
        <v>177</v>
      </c>
      <c r="E29" s="239"/>
      <c r="F29" s="239">
        <v>100</v>
      </c>
      <c r="G29" s="239"/>
      <c r="H29" s="34"/>
      <c r="I29" s="239"/>
      <c r="J29" s="239"/>
      <c r="K29" s="239"/>
      <c r="L29" s="277"/>
      <c r="M29" s="184">
        <f>SUM(E26:L31)</f>
        <v>406.59</v>
      </c>
    </row>
    <row r="30" spans="1:14" x14ac:dyDescent="0.2">
      <c r="A30" s="275">
        <v>42597</v>
      </c>
      <c r="B30" s="237" t="s">
        <v>156</v>
      </c>
      <c r="C30" s="237" t="s">
        <v>150</v>
      </c>
      <c r="D30" s="237" t="s">
        <v>186</v>
      </c>
      <c r="E30" s="239"/>
      <c r="F30" s="239"/>
      <c r="G30" s="239"/>
      <c r="H30" s="239">
        <v>90.14</v>
      </c>
      <c r="I30" s="239"/>
      <c r="J30" s="239"/>
      <c r="K30" s="239"/>
      <c r="L30" s="277"/>
      <c r="M30" s="121" t="s">
        <v>187</v>
      </c>
    </row>
    <row r="31" spans="1:14" ht="13.5" thickBot="1" x14ac:dyDescent="0.25">
      <c r="A31" s="278">
        <v>42611</v>
      </c>
      <c r="B31" s="279" t="s">
        <v>188</v>
      </c>
      <c r="C31" s="279" t="s">
        <v>159</v>
      </c>
      <c r="D31" s="279" t="s">
        <v>189</v>
      </c>
      <c r="E31" s="280"/>
      <c r="F31" s="280"/>
      <c r="G31" s="280">
        <v>50</v>
      </c>
      <c r="I31" s="280"/>
      <c r="J31" s="280"/>
      <c r="K31" s="280"/>
      <c r="L31" s="281"/>
      <c r="M31" s="282">
        <f>SUM(E32:L32)</f>
        <v>8818.4500000000007</v>
      </c>
    </row>
    <row r="32" spans="1:14" ht="14.25" thickTop="1" thickBot="1" x14ac:dyDescent="0.25">
      <c r="A32" s="283"/>
      <c r="B32" s="283"/>
      <c r="C32" s="283"/>
      <c r="D32" s="283"/>
      <c r="E32" s="284">
        <f t="shared" ref="E32:L32" si="0">SUM(E4:E31)</f>
        <v>5981.56</v>
      </c>
      <c r="F32" s="284">
        <f t="shared" si="0"/>
        <v>859.9</v>
      </c>
      <c r="G32" s="284">
        <f t="shared" si="0"/>
        <v>50</v>
      </c>
      <c r="H32" s="284">
        <f t="shared" si="0"/>
        <v>1490.14</v>
      </c>
      <c r="I32" s="284">
        <f t="shared" si="0"/>
        <v>0</v>
      </c>
      <c r="J32" s="284">
        <f t="shared" si="0"/>
        <v>386.85</v>
      </c>
      <c r="K32" s="284">
        <f t="shared" si="0"/>
        <v>0</v>
      </c>
      <c r="L32" s="284">
        <f t="shared" si="0"/>
        <v>50</v>
      </c>
      <c r="N32" s="49"/>
    </row>
    <row r="33" spans="1:13" ht="14.25" thickTop="1" thickBot="1" x14ac:dyDescent="0.25"/>
    <row r="34" spans="1:13" ht="39" thickBot="1" x14ac:dyDescent="0.25">
      <c r="A34" s="227" t="s">
        <v>138</v>
      </c>
      <c r="B34" s="228" t="s">
        <v>139</v>
      </c>
      <c r="C34" s="228"/>
      <c r="D34" s="228" t="s">
        <v>140</v>
      </c>
      <c r="E34" s="228" t="s">
        <v>141</v>
      </c>
      <c r="F34" s="228" t="s">
        <v>142</v>
      </c>
      <c r="G34" s="228" t="s">
        <v>143</v>
      </c>
      <c r="H34" s="229" t="s">
        <v>144</v>
      </c>
      <c r="I34" s="228" t="s">
        <v>145</v>
      </c>
      <c r="J34" s="228" t="s">
        <v>146</v>
      </c>
      <c r="K34" s="228" t="s">
        <v>147</v>
      </c>
      <c r="L34" s="230" t="s">
        <v>148</v>
      </c>
      <c r="M34" s="274" t="s">
        <v>190</v>
      </c>
    </row>
    <row r="35" spans="1:13" ht="13.5" thickBot="1" x14ac:dyDescent="0.25">
      <c r="A35" s="272">
        <v>42619</v>
      </c>
      <c r="B35" s="259" t="s">
        <v>191</v>
      </c>
      <c r="C35" s="259" t="s">
        <v>162</v>
      </c>
      <c r="D35" s="259" t="s">
        <v>192</v>
      </c>
      <c r="E35" s="273"/>
      <c r="F35" s="183">
        <v>31.6</v>
      </c>
      <c r="G35" s="273"/>
      <c r="I35" s="266"/>
      <c r="J35" s="266"/>
      <c r="K35" s="266"/>
      <c r="L35" s="266"/>
      <c r="M35" s="276">
        <f>G41+H16</f>
        <v>1050</v>
      </c>
    </row>
    <row r="36" spans="1:13" x14ac:dyDescent="0.2">
      <c r="A36" s="275"/>
      <c r="B36" s="237"/>
      <c r="C36" s="237"/>
      <c r="D36" s="237"/>
      <c r="E36" s="239"/>
      <c r="F36" s="239"/>
      <c r="G36" s="239"/>
      <c r="H36" s="239"/>
      <c r="I36" s="104"/>
      <c r="J36" s="104"/>
      <c r="K36" s="104"/>
      <c r="L36" s="104"/>
      <c r="M36" s="274" t="s">
        <v>181</v>
      </c>
    </row>
    <row r="37" spans="1:13" ht="13.5" thickBot="1" x14ac:dyDescent="0.25">
      <c r="A37" s="275"/>
      <c r="B37" s="237"/>
      <c r="C37" s="237"/>
      <c r="D37" s="237"/>
      <c r="E37" s="239"/>
      <c r="F37" s="239"/>
      <c r="G37" s="239"/>
      <c r="H37" s="239"/>
      <c r="I37" s="239"/>
      <c r="J37" s="239"/>
      <c r="K37" s="239"/>
      <c r="L37" s="277"/>
      <c r="M37" s="276">
        <f>F41</f>
        <v>891.5</v>
      </c>
    </row>
    <row r="38" spans="1:13" x14ac:dyDescent="0.2">
      <c r="A38" s="275"/>
      <c r="B38" s="237"/>
      <c r="C38" s="237"/>
      <c r="D38" s="237"/>
      <c r="E38" s="239"/>
      <c r="F38" s="239"/>
      <c r="G38" s="239"/>
      <c r="H38" s="239"/>
      <c r="I38" s="239"/>
      <c r="J38" s="239"/>
      <c r="K38" s="239"/>
      <c r="L38" s="277"/>
      <c r="M38" s="274" t="s">
        <v>193</v>
      </c>
    </row>
    <row r="39" spans="1:13" ht="13.5" thickBot="1" x14ac:dyDescent="0.25">
      <c r="A39" s="275"/>
      <c r="B39" s="237"/>
      <c r="C39" s="237"/>
      <c r="D39" s="237"/>
      <c r="E39" s="239"/>
      <c r="F39" s="239"/>
      <c r="G39" s="239"/>
      <c r="H39" s="239"/>
      <c r="I39" s="239"/>
      <c r="J39" s="239"/>
      <c r="K39" s="239"/>
      <c r="L39" s="277"/>
      <c r="M39" s="184">
        <f>SUM(E35:L40)</f>
        <v>31.6</v>
      </c>
    </row>
    <row r="40" spans="1:13" ht="13.5" thickBot="1" x14ac:dyDescent="0.25">
      <c r="A40" s="278"/>
      <c r="B40" s="279"/>
      <c r="C40" s="279"/>
      <c r="D40" s="279"/>
      <c r="E40" s="280"/>
      <c r="F40" s="280"/>
      <c r="G40" s="280"/>
      <c r="H40" s="280"/>
      <c r="I40" s="280"/>
      <c r="J40" s="280"/>
      <c r="K40" s="280"/>
      <c r="L40" s="281"/>
      <c r="M40" s="121" t="s">
        <v>187</v>
      </c>
    </row>
    <row r="41" spans="1:13" ht="14.25" thickTop="1" thickBot="1" x14ac:dyDescent="0.25">
      <c r="A41" s="283"/>
      <c r="B41" s="283"/>
      <c r="C41" s="283"/>
      <c r="D41" s="283"/>
      <c r="E41" s="284">
        <f>E32+SUM(E35:E40)</f>
        <v>5981.56</v>
      </c>
      <c r="F41" s="284">
        <f t="shared" ref="F41:L41" si="1">F32+SUM(F35:F40)</f>
        <v>891.5</v>
      </c>
      <c r="G41" s="284">
        <f t="shared" si="1"/>
        <v>50</v>
      </c>
      <c r="H41" s="284">
        <f t="shared" si="1"/>
        <v>1490.14</v>
      </c>
      <c r="I41" s="284">
        <f t="shared" si="1"/>
        <v>0</v>
      </c>
      <c r="J41" s="284">
        <f t="shared" si="1"/>
        <v>386.85</v>
      </c>
      <c r="K41" s="284">
        <f t="shared" si="1"/>
        <v>0</v>
      </c>
      <c r="L41" s="284">
        <f t="shared" si="1"/>
        <v>50</v>
      </c>
      <c r="M41" s="282">
        <f>SUM(E41:L41)</f>
        <v>8850.0500000000011</v>
      </c>
    </row>
    <row r="42" spans="1:13" ht="14.25" thickTop="1" thickBot="1" x14ac:dyDescent="0.25"/>
    <row r="43" spans="1:13" ht="39" thickBot="1" x14ac:dyDescent="0.25">
      <c r="A43" s="285" t="s">
        <v>138</v>
      </c>
      <c r="B43" s="286" t="s">
        <v>139</v>
      </c>
      <c r="C43" s="286"/>
      <c r="D43" s="286" t="s">
        <v>140</v>
      </c>
      <c r="E43" s="286" t="s">
        <v>141</v>
      </c>
      <c r="F43" s="228" t="s">
        <v>142</v>
      </c>
      <c r="G43" s="228" t="s">
        <v>143</v>
      </c>
      <c r="H43" s="287" t="s">
        <v>144</v>
      </c>
      <c r="I43" s="286" t="s">
        <v>145</v>
      </c>
      <c r="J43" s="286" t="s">
        <v>146</v>
      </c>
      <c r="K43" s="286" t="s">
        <v>147</v>
      </c>
      <c r="L43" s="288" t="s">
        <v>148</v>
      </c>
      <c r="M43" s="274" t="s">
        <v>190</v>
      </c>
    </row>
    <row r="44" spans="1:13" ht="13.5" thickBot="1" x14ac:dyDescent="0.25">
      <c r="A44" s="275">
        <v>42644</v>
      </c>
      <c r="B44" s="237" t="s">
        <v>152</v>
      </c>
      <c r="C44" s="237" t="s">
        <v>150</v>
      </c>
      <c r="D44" s="237" t="s">
        <v>194</v>
      </c>
      <c r="E44" s="104">
        <v>5981.55</v>
      </c>
      <c r="F44" s="104"/>
      <c r="G44" s="104"/>
      <c r="H44" s="34"/>
      <c r="I44" s="239"/>
      <c r="J44" s="239"/>
      <c r="K44" s="239"/>
      <c r="L44" s="239"/>
      <c r="M44" s="276">
        <f>M35</f>
        <v>1050</v>
      </c>
    </row>
    <row r="45" spans="1:13" x14ac:dyDescent="0.2">
      <c r="A45" s="275"/>
      <c r="B45" s="237"/>
      <c r="C45" s="237"/>
      <c r="D45" s="237"/>
      <c r="E45" s="239"/>
      <c r="F45" s="239"/>
      <c r="G45" s="239"/>
      <c r="H45" s="239"/>
      <c r="I45" s="104"/>
      <c r="J45" s="104"/>
      <c r="K45" s="104"/>
      <c r="L45" s="104"/>
      <c r="M45" s="274" t="s">
        <v>181</v>
      </c>
    </row>
    <row r="46" spans="1:13" ht="13.5" thickBot="1" x14ac:dyDescent="0.25">
      <c r="A46" s="275"/>
      <c r="B46" s="237"/>
      <c r="C46" s="237"/>
      <c r="D46" s="237"/>
      <c r="E46" s="239"/>
      <c r="F46" s="239"/>
      <c r="G46" s="239"/>
      <c r="H46" s="239"/>
      <c r="I46" s="239"/>
      <c r="J46" s="239"/>
      <c r="K46" s="239"/>
      <c r="L46" s="277"/>
      <c r="M46" s="276">
        <f>F50</f>
        <v>891.5</v>
      </c>
    </row>
    <row r="47" spans="1:13" x14ac:dyDescent="0.2">
      <c r="A47" s="275"/>
      <c r="B47" s="237"/>
      <c r="C47" s="237"/>
      <c r="D47" s="237"/>
      <c r="E47" s="239"/>
      <c r="F47" s="239"/>
      <c r="G47" s="239"/>
      <c r="H47" s="239"/>
      <c r="I47" s="239"/>
      <c r="J47" s="239"/>
      <c r="K47" s="239"/>
      <c r="L47" s="277"/>
      <c r="M47" s="274" t="s">
        <v>195</v>
      </c>
    </row>
    <row r="48" spans="1:13" ht="13.5" thickBot="1" x14ac:dyDescent="0.25">
      <c r="A48" s="275"/>
      <c r="B48" s="237"/>
      <c r="C48" s="237"/>
      <c r="D48" s="237"/>
      <c r="E48" s="239"/>
      <c r="F48" s="239"/>
      <c r="G48" s="239"/>
      <c r="H48" s="239"/>
      <c r="I48" s="239"/>
      <c r="J48" s="239"/>
      <c r="K48" s="239"/>
      <c r="L48" s="277"/>
      <c r="M48" s="184">
        <f>SUM(E44:L49)</f>
        <v>5981.55</v>
      </c>
    </row>
    <row r="49" spans="1:13" ht="13.5" thickBot="1" x14ac:dyDescent="0.25">
      <c r="A49" s="278"/>
      <c r="B49" s="279"/>
      <c r="C49" s="279"/>
      <c r="D49" s="279"/>
      <c r="E49" s="280"/>
      <c r="F49" s="280"/>
      <c r="G49" s="280"/>
      <c r="H49" s="280"/>
      <c r="I49" s="280"/>
      <c r="J49" s="280"/>
      <c r="K49" s="280"/>
      <c r="L49" s="281"/>
      <c r="M49" s="121" t="s">
        <v>187</v>
      </c>
    </row>
    <row r="50" spans="1:13" ht="14.25" thickTop="1" thickBot="1" x14ac:dyDescent="0.25">
      <c r="A50" s="283"/>
      <c r="B50" s="283"/>
      <c r="C50" s="283"/>
      <c r="D50" s="283"/>
      <c r="E50" s="284">
        <f>E41+SUM(E44:E49)</f>
        <v>11963.11</v>
      </c>
      <c r="F50" s="284">
        <f t="shared" ref="F50:L50" si="2">F41+SUM(F44:F49)</f>
        <v>891.5</v>
      </c>
      <c r="G50" s="284">
        <f t="shared" si="2"/>
        <v>50</v>
      </c>
      <c r="H50" s="284">
        <f t="shared" si="2"/>
        <v>1490.14</v>
      </c>
      <c r="I50" s="284">
        <f t="shared" si="2"/>
        <v>0</v>
      </c>
      <c r="J50" s="284">
        <f t="shared" si="2"/>
        <v>386.85</v>
      </c>
      <c r="K50" s="284">
        <f t="shared" si="2"/>
        <v>0</v>
      </c>
      <c r="L50" s="284">
        <f t="shared" si="2"/>
        <v>50</v>
      </c>
      <c r="M50" s="282">
        <f>SUM(E50:L50)</f>
        <v>14831.6</v>
      </c>
    </row>
    <row r="51" spans="1:13" ht="14.25" customHeight="1" thickTop="1" x14ac:dyDescent="0.2"/>
    <row r="52" spans="1:13" ht="13.5" thickBot="1" x14ac:dyDescent="0.25"/>
    <row r="53" spans="1:13" ht="36" customHeight="1" thickBot="1" x14ac:dyDescent="0.25">
      <c r="A53" s="285" t="s">
        <v>138</v>
      </c>
      <c r="B53" s="286" t="s">
        <v>139</v>
      </c>
      <c r="C53" s="286"/>
      <c r="D53" s="286" t="s">
        <v>140</v>
      </c>
      <c r="E53" s="286" t="s">
        <v>141</v>
      </c>
      <c r="F53" s="228" t="s">
        <v>142</v>
      </c>
      <c r="G53" s="228" t="s">
        <v>143</v>
      </c>
      <c r="H53" s="287" t="s">
        <v>144</v>
      </c>
      <c r="I53" s="286" t="s">
        <v>145</v>
      </c>
      <c r="J53" s="286" t="s">
        <v>146</v>
      </c>
      <c r="K53" s="286" t="s">
        <v>147</v>
      </c>
      <c r="L53" s="288" t="s">
        <v>148</v>
      </c>
      <c r="M53" s="274" t="s">
        <v>190</v>
      </c>
    </row>
    <row r="54" spans="1:13" ht="13.5" thickBot="1" x14ac:dyDescent="0.25">
      <c r="A54" s="275">
        <v>42697</v>
      </c>
      <c r="B54" s="237" t="s">
        <v>196</v>
      </c>
      <c r="C54" s="237" t="s">
        <v>150</v>
      </c>
      <c r="D54" s="237" t="s">
        <v>197</v>
      </c>
      <c r="E54" s="104"/>
      <c r="F54" s="104"/>
      <c r="G54" s="104"/>
      <c r="H54" s="34">
        <v>239.34</v>
      </c>
      <c r="I54" s="239"/>
      <c r="J54" s="239"/>
      <c r="K54" s="239"/>
      <c r="L54" s="239"/>
      <c r="M54" s="276">
        <f>H16+G60</f>
        <v>1400</v>
      </c>
    </row>
    <row r="55" spans="1:13" x14ac:dyDescent="0.2">
      <c r="A55" s="275">
        <v>42704.11</v>
      </c>
      <c r="B55" s="237" t="s">
        <v>198</v>
      </c>
      <c r="C55" s="237" t="s">
        <v>159</v>
      </c>
      <c r="D55" s="237" t="s">
        <v>199</v>
      </c>
      <c r="E55" s="239"/>
      <c r="F55" s="239"/>
      <c r="G55" s="239">
        <v>350</v>
      </c>
      <c r="I55" s="104"/>
      <c r="J55" s="104"/>
      <c r="K55" s="104"/>
      <c r="L55" s="104"/>
      <c r="M55" s="274" t="s">
        <v>181</v>
      </c>
    </row>
    <row r="56" spans="1:13" ht="13.5" thickBot="1" x14ac:dyDescent="0.25">
      <c r="A56" s="275"/>
      <c r="B56" s="237"/>
      <c r="C56" s="237"/>
      <c r="D56" s="237"/>
      <c r="E56" s="239"/>
      <c r="F56" s="239"/>
      <c r="G56" s="239"/>
      <c r="H56" s="239"/>
      <c r="I56" s="239"/>
      <c r="J56" s="239"/>
      <c r="K56" s="239"/>
      <c r="L56" s="277"/>
      <c r="M56" s="276">
        <f>F60</f>
        <v>891.5</v>
      </c>
    </row>
    <row r="57" spans="1:13" x14ac:dyDescent="0.2">
      <c r="A57" s="275"/>
      <c r="B57" s="237"/>
      <c r="C57" s="237"/>
      <c r="D57" s="237"/>
      <c r="E57" s="239"/>
      <c r="F57" s="239"/>
      <c r="G57" s="239"/>
      <c r="H57" s="239"/>
      <c r="I57" s="239"/>
      <c r="J57" s="239"/>
      <c r="K57" s="239"/>
      <c r="L57" s="277"/>
      <c r="M57" s="274" t="s">
        <v>200</v>
      </c>
    </row>
    <row r="58" spans="1:13" ht="13.5" thickBot="1" x14ac:dyDescent="0.25">
      <c r="A58" s="275"/>
      <c r="B58" s="237"/>
      <c r="C58" s="237"/>
      <c r="D58" s="237"/>
      <c r="E58" s="239"/>
      <c r="F58" s="239"/>
      <c r="G58" s="239"/>
      <c r="H58" s="239"/>
      <c r="I58" s="239"/>
      <c r="J58" s="239"/>
      <c r="K58" s="239"/>
      <c r="L58" s="277"/>
      <c r="M58" s="184">
        <f>SUM(E54:L59)</f>
        <v>589.34</v>
      </c>
    </row>
    <row r="59" spans="1:13" ht="13.5" thickBot="1" x14ac:dyDescent="0.25">
      <c r="A59" s="278"/>
      <c r="B59" s="279"/>
      <c r="C59" s="279"/>
      <c r="D59" s="279"/>
      <c r="E59" s="280"/>
      <c r="F59" s="280"/>
      <c r="G59" s="280"/>
      <c r="H59" s="280"/>
      <c r="I59" s="280"/>
      <c r="J59" s="280"/>
      <c r="K59" s="280"/>
      <c r="L59" s="281"/>
      <c r="M59" s="121" t="s">
        <v>187</v>
      </c>
    </row>
    <row r="60" spans="1:13" ht="14.25" thickTop="1" thickBot="1" x14ac:dyDescent="0.25">
      <c r="A60" s="283"/>
      <c r="B60" s="283"/>
      <c r="C60" s="283"/>
      <c r="D60" s="283"/>
      <c r="E60" s="284">
        <f>E50+SUM(E54:E59)</f>
        <v>11963.11</v>
      </c>
      <c r="F60" s="284">
        <f t="shared" ref="F60:L60" si="3">F50+SUM(F54:F59)</f>
        <v>891.5</v>
      </c>
      <c r="G60" s="284">
        <f t="shared" si="3"/>
        <v>400</v>
      </c>
      <c r="H60" s="284">
        <f>H50+SUM(H54:H59)</f>
        <v>1729.48</v>
      </c>
      <c r="I60" s="284">
        <f t="shared" si="3"/>
        <v>0</v>
      </c>
      <c r="J60" s="284">
        <f t="shared" si="3"/>
        <v>386.85</v>
      </c>
      <c r="K60" s="284">
        <f t="shared" si="3"/>
        <v>0</v>
      </c>
      <c r="L60" s="284">
        <f t="shared" si="3"/>
        <v>50</v>
      </c>
      <c r="M60" s="282">
        <f>SUM(E60:L60)</f>
        <v>15420.94</v>
      </c>
    </row>
    <row r="61" spans="1:13" ht="13.5" thickTop="1" x14ac:dyDescent="0.2"/>
    <row r="62" spans="1:13" ht="13.5" thickBot="1" x14ac:dyDescent="0.25"/>
    <row r="63" spans="1:13" ht="39" thickBot="1" x14ac:dyDescent="0.25">
      <c r="A63" s="227" t="s">
        <v>138</v>
      </c>
      <c r="B63" s="228" t="s">
        <v>139</v>
      </c>
      <c r="C63" s="228"/>
      <c r="D63" s="228" t="s">
        <v>140</v>
      </c>
      <c r="E63" s="228" t="s">
        <v>141</v>
      </c>
      <c r="F63" s="228" t="s">
        <v>142</v>
      </c>
      <c r="G63" s="228" t="s">
        <v>143</v>
      </c>
      <c r="H63" s="229" t="s">
        <v>144</v>
      </c>
      <c r="I63" s="228" t="s">
        <v>145</v>
      </c>
      <c r="J63" s="228" t="s">
        <v>146</v>
      </c>
      <c r="K63" s="228" t="s">
        <v>147</v>
      </c>
      <c r="L63" s="230" t="s">
        <v>148</v>
      </c>
      <c r="M63" s="274" t="s">
        <v>190</v>
      </c>
    </row>
    <row r="64" spans="1:13" ht="13.5" thickBot="1" x14ac:dyDescent="0.25">
      <c r="A64" s="289">
        <v>42726</v>
      </c>
      <c r="B64" s="1" t="s">
        <v>201</v>
      </c>
      <c r="C64" s="1" t="s">
        <v>180</v>
      </c>
      <c r="D64" s="1" t="s">
        <v>202</v>
      </c>
      <c r="E64" s="273"/>
      <c r="F64" s="273"/>
      <c r="G64" s="183">
        <v>160</v>
      </c>
      <c r="I64" s="266"/>
      <c r="J64" s="266"/>
      <c r="K64" s="266"/>
      <c r="L64" s="266"/>
      <c r="M64" s="276">
        <f>H16+G70</f>
        <v>1560</v>
      </c>
    </row>
    <row r="65" spans="1:13" x14ac:dyDescent="0.2">
      <c r="A65" s="275"/>
      <c r="B65" s="237"/>
      <c r="C65" s="237"/>
      <c r="D65" s="237"/>
      <c r="E65" s="239"/>
      <c r="F65" s="239"/>
      <c r="G65" s="239"/>
      <c r="H65" s="239"/>
      <c r="I65" s="104"/>
      <c r="J65" s="104"/>
      <c r="K65" s="104"/>
      <c r="L65" s="104"/>
      <c r="M65" s="274" t="s">
        <v>181</v>
      </c>
    </row>
    <row r="66" spans="1:13" ht="13.5" thickBot="1" x14ac:dyDescent="0.25">
      <c r="A66" s="275"/>
      <c r="B66" s="237"/>
      <c r="C66" s="237"/>
      <c r="D66" s="237"/>
      <c r="E66" s="239"/>
      <c r="F66" s="239"/>
      <c r="G66" s="239"/>
      <c r="H66" s="239"/>
      <c r="I66" s="239"/>
      <c r="J66" s="239"/>
      <c r="K66" s="239"/>
      <c r="L66" s="277"/>
      <c r="M66" s="276">
        <f>F70</f>
        <v>891.5</v>
      </c>
    </row>
    <row r="67" spans="1:13" x14ac:dyDescent="0.2">
      <c r="A67" s="275"/>
      <c r="B67" s="237"/>
      <c r="C67" s="237"/>
      <c r="D67" s="237"/>
      <c r="E67" s="239"/>
      <c r="F67" s="239"/>
      <c r="G67" s="239"/>
      <c r="H67" s="239"/>
      <c r="I67" s="239"/>
      <c r="J67" s="239"/>
      <c r="K67" s="239"/>
      <c r="L67" s="277"/>
      <c r="M67" s="274" t="s">
        <v>203</v>
      </c>
    </row>
    <row r="68" spans="1:13" ht="13.5" thickBot="1" x14ac:dyDescent="0.25">
      <c r="A68" s="275"/>
      <c r="B68" s="237"/>
      <c r="C68" s="237"/>
      <c r="D68" s="237"/>
      <c r="E68" s="239"/>
      <c r="F68" s="239"/>
      <c r="G68" s="239"/>
      <c r="H68" s="239"/>
      <c r="I68" s="239"/>
      <c r="J68" s="239"/>
      <c r="K68" s="239"/>
      <c r="L68" s="277"/>
      <c r="M68" s="184">
        <f>SUM(E64:L69)</f>
        <v>160</v>
      </c>
    </row>
    <row r="69" spans="1:13" ht="13.5" thickBot="1" x14ac:dyDescent="0.25">
      <c r="A69" s="278"/>
      <c r="B69" s="279"/>
      <c r="C69" s="279"/>
      <c r="D69" s="279"/>
      <c r="E69" s="280"/>
      <c r="F69" s="280"/>
      <c r="G69" s="280"/>
      <c r="H69" s="280"/>
      <c r="I69" s="280"/>
      <c r="J69" s="280"/>
      <c r="K69" s="280"/>
      <c r="L69" s="281"/>
      <c r="M69" s="121" t="s">
        <v>187</v>
      </c>
    </row>
    <row r="70" spans="1:13" ht="14.25" thickTop="1" thickBot="1" x14ac:dyDescent="0.25">
      <c r="A70" s="283"/>
      <c r="B70" s="283"/>
      <c r="C70" s="283"/>
      <c r="D70" s="283"/>
      <c r="E70" s="284">
        <f>E60+SUM(E64:E69)</f>
        <v>11963.11</v>
      </c>
      <c r="F70" s="284">
        <f t="shared" ref="F70:L70" si="4">F60+SUM(F64:F69)</f>
        <v>891.5</v>
      </c>
      <c r="G70" s="284">
        <f t="shared" si="4"/>
        <v>560</v>
      </c>
      <c r="H70" s="284">
        <f t="shared" si="4"/>
        <v>1729.48</v>
      </c>
      <c r="I70" s="284">
        <f t="shared" si="4"/>
        <v>0</v>
      </c>
      <c r="J70" s="284">
        <f t="shared" si="4"/>
        <v>386.85</v>
      </c>
      <c r="K70" s="284">
        <f t="shared" si="4"/>
        <v>0</v>
      </c>
      <c r="L70" s="284">
        <f t="shared" si="4"/>
        <v>50</v>
      </c>
      <c r="M70" s="282">
        <f>SUM(E70:L70)</f>
        <v>15580.94</v>
      </c>
    </row>
    <row r="71" spans="1:13" ht="13.5" thickTop="1" x14ac:dyDescent="0.2"/>
    <row r="72" spans="1:13" ht="13.5" thickBot="1" x14ac:dyDescent="0.25"/>
    <row r="73" spans="1:13" ht="39" thickBot="1" x14ac:dyDescent="0.25">
      <c r="A73" s="227" t="s">
        <v>138</v>
      </c>
      <c r="B73" s="228" t="s">
        <v>139</v>
      </c>
      <c r="C73" s="228"/>
      <c r="D73" s="228" t="s">
        <v>140</v>
      </c>
      <c r="E73" s="228" t="s">
        <v>141</v>
      </c>
      <c r="F73" s="228" t="s">
        <v>142</v>
      </c>
      <c r="G73" s="228" t="s">
        <v>143</v>
      </c>
      <c r="H73" s="229" t="s">
        <v>144</v>
      </c>
      <c r="I73" s="228" t="s">
        <v>145</v>
      </c>
      <c r="J73" s="228" t="s">
        <v>146</v>
      </c>
      <c r="K73" s="228" t="s">
        <v>147</v>
      </c>
      <c r="L73" s="230" t="s">
        <v>148</v>
      </c>
      <c r="M73" s="274" t="s">
        <v>190</v>
      </c>
    </row>
    <row r="74" spans="1:13" ht="13.5" thickBot="1" x14ac:dyDescent="0.25">
      <c r="A74" s="289">
        <v>42739</v>
      </c>
      <c r="B74" s="1" t="s">
        <v>201</v>
      </c>
      <c r="C74" s="1" t="s">
        <v>180</v>
      </c>
      <c r="D74" s="1" t="s">
        <v>204</v>
      </c>
      <c r="E74" s="273"/>
      <c r="F74" s="273"/>
      <c r="G74" s="183">
        <v>20</v>
      </c>
      <c r="I74" s="266"/>
      <c r="J74" s="266"/>
      <c r="K74" s="266"/>
      <c r="L74" s="266"/>
      <c r="M74" s="276">
        <f>H16+G80</f>
        <v>1580</v>
      </c>
    </row>
    <row r="75" spans="1:13" x14ac:dyDescent="0.2">
      <c r="A75" s="275"/>
      <c r="B75" s="237"/>
      <c r="C75" s="237"/>
      <c r="D75" s="237"/>
      <c r="E75" s="239"/>
      <c r="F75" s="239"/>
      <c r="G75" s="239"/>
      <c r="H75" s="239"/>
      <c r="I75" s="104"/>
      <c r="J75" s="104"/>
      <c r="K75" s="104"/>
      <c r="L75" s="104"/>
      <c r="M75" s="274" t="s">
        <v>181</v>
      </c>
    </row>
    <row r="76" spans="1:13" ht="13.5" thickBot="1" x14ac:dyDescent="0.25">
      <c r="A76" s="275"/>
      <c r="B76" s="237"/>
      <c r="C76" s="237"/>
      <c r="D76" s="237"/>
      <c r="E76" s="239"/>
      <c r="F76" s="239"/>
      <c r="G76" s="239"/>
      <c r="H76" s="239"/>
      <c r="I76" s="239"/>
      <c r="J76" s="239"/>
      <c r="K76" s="239"/>
      <c r="L76" s="277"/>
      <c r="M76" s="276">
        <f>$M$37</f>
        <v>891.5</v>
      </c>
    </row>
    <row r="77" spans="1:13" x14ac:dyDescent="0.2">
      <c r="A77" s="275"/>
      <c r="B77" s="237"/>
      <c r="C77" s="237"/>
      <c r="D77" s="237"/>
      <c r="E77" s="239"/>
      <c r="F77" s="239"/>
      <c r="G77" s="239"/>
      <c r="H77" s="239"/>
      <c r="I77" s="239"/>
      <c r="J77" s="239"/>
      <c r="K77" s="239"/>
      <c r="L77" s="277"/>
      <c r="M77" s="274" t="s">
        <v>205</v>
      </c>
    </row>
    <row r="78" spans="1:13" ht="13.5" thickBot="1" x14ac:dyDescent="0.25">
      <c r="A78" s="275"/>
      <c r="B78" s="237"/>
      <c r="C78" s="237"/>
      <c r="D78" s="237"/>
      <c r="E78" s="239"/>
      <c r="F78" s="239"/>
      <c r="G78" s="239"/>
      <c r="H78" s="239"/>
      <c r="I78" s="239"/>
      <c r="J78" s="239"/>
      <c r="K78" s="239"/>
      <c r="L78" s="277"/>
      <c r="M78" s="184">
        <f>SUM(E74:L79)</f>
        <v>20</v>
      </c>
    </row>
    <row r="79" spans="1:13" ht="13.5" thickBot="1" x14ac:dyDescent="0.25">
      <c r="A79" s="278"/>
      <c r="B79" s="279"/>
      <c r="C79" s="279"/>
      <c r="D79" s="279"/>
      <c r="E79" s="280"/>
      <c r="F79" s="280"/>
      <c r="G79" s="280"/>
      <c r="H79" s="280"/>
      <c r="I79" s="280"/>
      <c r="J79" s="280"/>
      <c r="K79" s="280"/>
      <c r="L79" s="281"/>
      <c r="M79" s="121" t="s">
        <v>187</v>
      </c>
    </row>
    <row r="80" spans="1:13" ht="14.25" thickTop="1" thickBot="1" x14ac:dyDescent="0.25">
      <c r="A80" s="283"/>
      <c r="B80" s="283"/>
      <c r="C80" s="283"/>
      <c r="D80" s="283"/>
      <c r="E80" s="284">
        <f>E70+SUM(E74:E79)</f>
        <v>11963.11</v>
      </c>
      <c r="F80" s="284">
        <f t="shared" ref="F80:L80" si="5">F70+SUM(F74:F79)</f>
        <v>891.5</v>
      </c>
      <c r="G80" s="284">
        <f t="shared" si="5"/>
        <v>580</v>
      </c>
      <c r="H80" s="284">
        <f t="shared" si="5"/>
        <v>1729.48</v>
      </c>
      <c r="I80" s="284">
        <f t="shared" si="5"/>
        <v>0</v>
      </c>
      <c r="J80" s="284">
        <f t="shared" si="5"/>
        <v>386.85</v>
      </c>
      <c r="K80" s="284">
        <f t="shared" si="5"/>
        <v>0</v>
      </c>
      <c r="L80" s="284">
        <f t="shared" si="5"/>
        <v>50</v>
      </c>
      <c r="M80" s="282">
        <f>SUM(E80:L80)</f>
        <v>15600.94</v>
      </c>
    </row>
    <row r="81" spans="1:13" ht="14.25" thickTop="1" thickBot="1" x14ac:dyDescent="0.25"/>
    <row r="82" spans="1:13" ht="39" thickBot="1" x14ac:dyDescent="0.25">
      <c r="A82" s="227" t="s">
        <v>138</v>
      </c>
      <c r="B82" s="228" t="s">
        <v>139</v>
      </c>
      <c r="C82" s="228"/>
      <c r="D82" s="228" t="s">
        <v>140</v>
      </c>
      <c r="E82" s="228" t="s">
        <v>141</v>
      </c>
      <c r="F82" s="228" t="s">
        <v>142</v>
      </c>
      <c r="G82" s="228" t="s">
        <v>143</v>
      </c>
      <c r="H82" s="229" t="s">
        <v>144</v>
      </c>
      <c r="I82" s="228" t="s">
        <v>145</v>
      </c>
      <c r="J82" s="228" t="s">
        <v>146</v>
      </c>
      <c r="K82" s="228" t="s">
        <v>147</v>
      </c>
      <c r="L82" s="230" t="s">
        <v>148</v>
      </c>
      <c r="M82" s="274" t="s">
        <v>190</v>
      </c>
    </row>
    <row r="83" spans="1:13" ht="13.5" thickBot="1" x14ac:dyDescent="0.25">
      <c r="A83" s="289"/>
      <c r="E83" s="273"/>
      <c r="F83" s="273"/>
      <c r="G83" s="183"/>
      <c r="I83" s="266"/>
      <c r="J83" s="266"/>
      <c r="K83" s="266"/>
      <c r="L83" s="266"/>
      <c r="M83" s="276">
        <f>H16+G89</f>
        <v>1580</v>
      </c>
    </row>
    <row r="84" spans="1:13" x14ac:dyDescent="0.2">
      <c r="A84" s="275" t="s">
        <v>206</v>
      </c>
      <c r="B84" s="237"/>
      <c r="C84" s="237"/>
      <c r="D84" s="237"/>
      <c r="E84" s="239"/>
      <c r="F84" s="239"/>
      <c r="G84" s="239"/>
      <c r="H84" s="239"/>
      <c r="I84" s="104"/>
      <c r="J84" s="104"/>
      <c r="K84" s="104"/>
      <c r="L84" s="104"/>
      <c r="M84" s="274" t="s">
        <v>181</v>
      </c>
    </row>
    <row r="85" spans="1:13" ht="13.5" thickBot="1" x14ac:dyDescent="0.25">
      <c r="A85" s="275"/>
      <c r="B85" s="237"/>
      <c r="C85" s="237"/>
      <c r="D85" s="237"/>
      <c r="E85" s="239"/>
      <c r="F85" s="239"/>
      <c r="G85" s="239"/>
      <c r="H85" s="239"/>
      <c r="I85" s="239"/>
      <c r="J85" s="239"/>
      <c r="K85" s="239"/>
      <c r="L85" s="277"/>
      <c r="M85" s="276">
        <f>$M$37</f>
        <v>891.5</v>
      </c>
    </row>
    <row r="86" spans="1:13" x14ac:dyDescent="0.2">
      <c r="A86" s="275"/>
      <c r="B86" s="237"/>
      <c r="C86" s="237"/>
      <c r="D86" s="237"/>
      <c r="E86" s="239"/>
      <c r="F86" s="239"/>
      <c r="G86" s="239"/>
      <c r="H86" s="239"/>
      <c r="I86" s="239"/>
      <c r="J86" s="239"/>
      <c r="K86" s="239"/>
      <c r="L86" s="277"/>
      <c r="M86" s="274" t="s">
        <v>207</v>
      </c>
    </row>
    <row r="87" spans="1:13" ht="13.5" thickBot="1" x14ac:dyDescent="0.25">
      <c r="A87" s="275"/>
      <c r="B87" s="237"/>
      <c r="C87" s="237"/>
      <c r="D87" s="237"/>
      <c r="E87" s="239"/>
      <c r="F87" s="239"/>
      <c r="G87" s="239"/>
      <c r="H87" s="239"/>
      <c r="I87" s="239"/>
      <c r="J87" s="239"/>
      <c r="K87" s="239"/>
      <c r="L87" s="277"/>
      <c r="M87" s="184">
        <f>SUM(E83:L88)</f>
        <v>0</v>
      </c>
    </row>
    <row r="88" spans="1:13" ht="13.5" thickBot="1" x14ac:dyDescent="0.25">
      <c r="A88" s="278"/>
      <c r="B88" s="279"/>
      <c r="C88" s="279"/>
      <c r="D88" s="279"/>
      <c r="E88" s="280"/>
      <c r="F88" s="280"/>
      <c r="G88" s="280"/>
      <c r="H88" s="280"/>
      <c r="I88" s="280"/>
      <c r="J88" s="280"/>
      <c r="K88" s="280"/>
      <c r="L88" s="281"/>
      <c r="M88" s="121" t="s">
        <v>187</v>
      </c>
    </row>
    <row r="89" spans="1:13" ht="14.25" thickTop="1" thickBot="1" x14ac:dyDescent="0.25">
      <c r="A89" s="283"/>
      <c r="B89" s="283"/>
      <c r="C89" s="283"/>
      <c r="D89" s="283"/>
      <c r="E89" s="284">
        <f>E80+SUM(E83:E88)</f>
        <v>11963.11</v>
      </c>
      <c r="F89" s="284">
        <f t="shared" ref="F89:L89" si="6">F80+SUM(F83:F88)</f>
        <v>891.5</v>
      </c>
      <c r="G89" s="284">
        <f t="shared" si="6"/>
        <v>580</v>
      </c>
      <c r="H89" s="284">
        <f t="shared" si="6"/>
        <v>1729.48</v>
      </c>
      <c r="I89" s="284">
        <f t="shared" si="6"/>
        <v>0</v>
      </c>
      <c r="J89" s="284">
        <f t="shared" si="6"/>
        <v>386.85</v>
      </c>
      <c r="K89" s="284">
        <f t="shared" si="6"/>
        <v>0</v>
      </c>
      <c r="L89" s="284">
        <f t="shared" si="6"/>
        <v>50</v>
      </c>
      <c r="M89" s="282">
        <f>SUM(E89:L89)</f>
        <v>15600.94</v>
      </c>
    </row>
    <row r="90" spans="1:13" ht="14.25" thickTop="1" thickBot="1" x14ac:dyDescent="0.25"/>
    <row r="91" spans="1:13" ht="39" thickBot="1" x14ac:dyDescent="0.25">
      <c r="A91" s="227" t="s">
        <v>138</v>
      </c>
      <c r="B91" s="228" t="s">
        <v>139</v>
      </c>
      <c r="C91" s="228"/>
      <c r="D91" s="228" t="s">
        <v>140</v>
      </c>
      <c r="E91" s="228" t="s">
        <v>141</v>
      </c>
      <c r="F91" s="228" t="s">
        <v>142</v>
      </c>
      <c r="G91" s="228" t="s">
        <v>143</v>
      </c>
      <c r="H91" s="229" t="s">
        <v>144</v>
      </c>
      <c r="I91" s="228" t="s">
        <v>145</v>
      </c>
      <c r="J91" s="228" t="s">
        <v>146</v>
      </c>
      <c r="K91" s="228" t="s">
        <v>147</v>
      </c>
      <c r="L91" s="230" t="s">
        <v>148</v>
      </c>
      <c r="M91" s="274" t="s">
        <v>190</v>
      </c>
    </row>
    <row r="92" spans="1:13" ht="13.5" thickBot="1" x14ac:dyDescent="0.25">
      <c r="A92" s="289"/>
      <c r="E92" s="273"/>
      <c r="F92" s="273"/>
      <c r="G92" s="183"/>
      <c r="I92" s="266"/>
      <c r="J92" s="266"/>
      <c r="K92" s="266"/>
      <c r="L92" s="266"/>
      <c r="M92" s="276">
        <f>H16+G98</f>
        <v>1580</v>
      </c>
    </row>
    <row r="93" spans="1:13" x14ac:dyDescent="0.2">
      <c r="A93" s="275"/>
      <c r="B93" s="237"/>
      <c r="C93" s="237"/>
      <c r="D93" s="237"/>
      <c r="E93" s="239"/>
      <c r="F93" s="239"/>
      <c r="G93" s="239"/>
      <c r="H93" s="239"/>
      <c r="I93" s="104"/>
      <c r="J93" s="104"/>
      <c r="K93" s="104"/>
      <c r="L93" s="104"/>
      <c r="M93" s="274" t="s">
        <v>181</v>
      </c>
    </row>
    <row r="94" spans="1:13" ht="13.5" thickBot="1" x14ac:dyDescent="0.25">
      <c r="A94" s="275"/>
      <c r="B94" s="237"/>
      <c r="C94" s="237"/>
      <c r="D94" s="237"/>
      <c r="E94" s="239"/>
      <c r="F94" s="239"/>
      <c r="G94" s="239"/>
      <c r="H94" s="239"/>
      <c r="I94" s="239"/>
      <c r="J94" s="239"/>
      <c r="K94" s="239"/>
      <c r="L94" s="277"/>
      <c r="M94" s="276">
        <f>$M$37</f>
        <v>891.5</v>
      </c>
    </row>
    <row r="95" spans="1:13" x14ac:dyDescent="0.2">
      <c r="A95" s="275"/>
      <c r="B95" s="237"/>
      <c r="C95" s="237"/>
      <c r="D95" s="237"/>
      <c r="E95" s="239"/>
      <c r="F95" s="239"/>
      <c r="G95" s="239"/>
      <c r="H95" s="239"/>
      <c r="I95" s="239"/>
      <c r="J95" s="239"/>
      <c r="K95" s="239"/>
      <c r="L95" s="277"/>
      <c r="M95" s="274" t="s">
        <v>208</v>
      </c>
    </row>
    <row r="96" spans="1:13" ht="13.5" thickBot="1" x14ac:dyDescent="0.25">
      <c r="A96" s="275"/>
      <c r="B96" s="237"/>
      <c r="C96" s="237"/>
      <c r="D96" s="237"/>
      <c r="E96" s="239"/>
      <c r="F96" s="239"/>
      <c r="G96" s="239"/>
      <c r="H96" s="239"/>
      <c r="I96" s="239"/>
      <c r="J96" s="239"/>
      <c r="K96" s="239"/>
      <c r="L96" s="277"/>
      <c r="M96" s="184">
        <f>SUM(E92:L97)</f>
        <v>0</v>
      </c>
    </row>
    <row r="97" spans="1:17" ht="13.5" thickBot="1" x14ac:dyDescent="0.25">
      <c r="A97" s="278"/>
      <c r="B97" s="279"/>
      <c r="C97" s="279"/>
      <c r="D97" s="279"/>
      <c r="E97" s="280"/>
      <c r="F97" s="280"/>
      <c r="G97" s="280"/>
      <c r="H97" s="280"/>
      <c r="I97" s="280"/>
      <c r="J97" s="280"/>
      <c r="K97" s="280"/>
      <c r="L97" s="281"/>
      <c r="M97" s="121" t="s">
        <v>187</v>
      </c>
      <c r="P97" s="49"/>
      <c r="Q97" s="49"/>
    </row>
    <row r="98" spans="1:17" ht="14.25" thickTop="1" thickBot="1" x14ac:dyDescent="0.25">
      <c r="A98" s="283"/>
      <c r="B98" s="283"/>
      <c r="C98" s="283"/>
      <c r="D98" s="283"/>
      <c r="E98" s="284">
        <f>E89+SUM(E92:E97)</f>
        <v>11963.11</v>
      </c>
      <c r="F98" s="284">
        <f t="shared" ref="F98:L98" si="7">F89+SUM(F92:F97)</f>
        <v>891.5</v>
      </c>
      <c r="G98" s="284">
        <f t="shared" si="7"/>
        <v>580</v>
      </c>
      <c r="H98" s="284">
        <f t="shared" si="7"/>
        <v>1729.48</v>
      </c>
      <c r="I98" s="284">
        <f t="shared" si="7"/>
        <v>0</v>
      </c>
      <c r="J98" s="284">
        <f t="shared" si="7"/>
        <v>386.85</v>
      </c>
      <c r="K98" s="284">
        <f t="shared" si="7"/>
        <v>0</v>
      </c>
      <c r="L98" s="284">
        <f t="shared" si="7"/>
        <v>50</v>
      </c>
      <c r="M98" s="282">
        <f>SUM(E98:L98)</f>
        <v>15600.94</v>
      </c>
    </row>
    <row r="99" spans="1:17" ht="13.5" thickTop="1" x14ac:dyDescent="0.2">
      <c r="H99" s="290" t="s">
        <v>209</v>
      </c>
    </row>
    <row r="100" spans="1:17" x14ac:dyDescent="0.2">
      <c r="H100" s="49">
        <f>H98-490.14</f>
        <v>1239.3400000000001</v>
      </c>
    </row>
    <row r="102" spans="1:17" x14ac:dyDescent="0.2">
      <c r="M102" s="49">
        <f>F98+G98+H100+174.29</f>
        <v>2885.13</v>
      </c>
    </row>
    <row r="104" spans="1:17" x14ac:dyDescent="0.2">
      <c r="J104" s="291" t="s">
        <v>210</v>
      </c>
      <c r="K104" s="291"/>
      <c r="L104" s="291"/>
      <c r="M104" s="49">
        <f>M98-E98</f>
        <v>3637.83</v>
      </c>
    </row>
    <row r="107" spans="1:17" x14ac:dyDescent="0.2">
      <c r="M107" s="49">
        <f>SUM(F98:L98)+174.29</f>
        <v>3812.12</v>
      </c>
    </row>
    <row r="108" spans="1:17" x14ac:dyDescent="0.2">
      <c r="M108" s="1" t="s">
        <v>211</v>
      </c>
    </row>
    <row r="109" spans="1:17" x14ac:dyDescent="0.2">
      <c r="M109" s="49">
        <f>M107+2.6</f>
        <v>3814.72</v>
      </c>
    </row>
    <row r="110" spans="1:17" x14ac:dyDescent="0.2">
      <c r="M110" s="1" t="s">
        <v>212</v>
      </c>
    </row>
  </sheetData>
  <mergeCells count="2">
    <mergeCell ref="A2:L2"/>
    <mergeCell ref="J104:L104"/>
  </mergeCells>
  <pageMargins left="0.59055118110236227" right="0.59055118110236227" top="0.59055118110236227" bottom="0.59055118110236227" header="0.51181102362204722" footer="0.51181102362204722"/>
  <pageSetup paperSize="8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6"/>
  <sheetViews>
    <sheetView tabSelected="1" view="pageLayout" topLeftCell="A115" zoomScaleNormal="100" workbookViewId="0">
      <selection activeCell="E60" sqref="E60"/>
    </sheetView>
  </sheetViews>
  <sheetFormatPr defaultRowHeight="12.75" x14ac:dyDescent="0.2"/>
  <cols>
    <col min="1" max="1" width="8" style="1" customWidth="1"/>
    <col min="2" max="2" width="6.42578125" style="1" customWidth="1"/>
    <col min="3" max="3" width="14.28515625" style="1" customWidth="1"/>
    <col min="4" max="4" width="28.28515625" style="1" customWidth="1"/>
    <col min="5" max="5" width="15.5703125" style="1" customWidth="1"/>
    <col min="6" max="6" width="10.5703125" style="1" customWidth="1"/>
    <col min="7" max="7" width="12.7109375" style="1" customWidth="1"/>
    <col min="8" max="8" width="14.28515625" style="1" customWidth="1"/>
    <col min="9" max="9" width="10" style="1" customWidth="1"/>
    <col min="10" max="10" width="11.5703125" style="1" customWidth="1"/>
    <col min="11" max="11" width="12.42578125" style="1" bestFit="1" customWidth="1"/>
    <col min="12" max="12" width="11.5703125" style="1" customWidth="1"/>
    <col min="13" max="13" width="10.28515625" style="1" customWidth="1"/>
    <col min="14" max="14" width="12.7109375" style="1" customWidth="1"/>
    <col min="15" max="15" width="13.28515625" style="1" customWidth="1"/>
    <col min="16" max="16" width="14.140625" style="1" customWidth="1"/>
    <col min="17" max="17" width="15.28515625" style="1" customWidth="1"/>
    <col min="18" max="18" width="12.140625" style="1" customWidth="1"/>
    <col min="19" max="19" width="10.5703125" style="1" bestFit="1" customWidth="1"/>
    <col min="20" max="20" width="14.5703125" style="1" customWidth="1"/>
    <col min="21" max="16384" width="9.140625" style="1"/>
  </cols>
  <sheetData>
    <row r="1" spans="1:18" ht="13.5" thickBot="1" x14ac:dyDescent="0.25"/>
    <row r="2" spans="1:18" ht="52.5" customHeight="1" thickBo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8" ht="52.5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8" ht="23.25" customHeight="1" thickBot="1" x14ac:dyDescent="0.25">
      <c r="A4" s="6" t="s">
        <v>2</v>
      </c>
      <c r="B4" s="6"/>
      <c r="C4" s="6"/>
      <c r="D4" s="6"/>
    </row>
    <row r="5" spans="1:18" s="14" customFormat="1" ht="51.75" customHeight="1" thickBot="1" x14ac:dyDescent="0.25">
      <c r="A5" s="7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3" t="s">
        <v>16</v>
      </c>
      <c r="P5" s="15" t="s">
        <v>17</v>
      </c>
      <c r="Q5" s="16"/>
      <c r="R5" s="16"/>
    </row>
    <row r="6" spans="1:18" x14ac:dyDescent="0.2">
      <c r="A6" s="17" t="s">
        <v>18</v>
      </c>
      <c r="B6" s="18">
        <v>508</v>
      </c>
      <c r="C6" s="19" t="s">
        <v>19</v>
      </c>
      <c r="D6" s="20" t="s">
        <v>20</v>
      </c>
      <c r="E6" s="21">
        <v>160.56</v>
      </c>
      <c r="F6" s="22"/>
      <c r="G6" s="22">
        <v>160.56</v>
      </c>
      <c r="H6" s="22"/>
      <c r="I6" s="22"/>
      <c r="J6" s="22"/>
      <c r="K6" s="22"/>
      <c r="L6" s="22"/>
      <c r="M6" s="22"/>
      <c r="N6" s="23">
        <f t="shared" ref="N6:N12" si="0">SUM(F6+G6+H6+I6+J6+M6+L6)</f>
        <v>160.56</v>
      </c>
      <c r="O6" s="24"/>
      <c r="P6" s="15"/>
    </row>
    <row r="7" spans="1:18" x14ac:dyDescent="0.2">
      <c r="A7" s="25" t="s">
        <v>18</v>
      </c>
      <c r="B7" s="26">
        <v>509</v>
      </c>
      <c r="C7" s="27" t="s">
        <v>21</v>
      </c>
      <c r="D7" s="28" t="s">
        <v>22</v>
      </c>
      <c r="E7" s="29">
        <v>37.4</v>
      </c>
      <c r="F7" s="30"/>
      <c r="G7" s="30">
        <v>37.4</v>
      </c>
      <c r="H7" s="30"/>
      <c r="I7" s="30"/>
      <c r="J7" s="30"/>
      <c r="K7" s="30"/>
      <c r="L7" s="30"/>
      <c r="M7" s="30"/>
      <c r="N7" s="31">
        <f t="shared" si="0"/>
        <v>37.4</v>
      </c>
      <c r="O7" s="24"/>
      <c r="P7" s="15"/>
    </row>
    <row r="8" spans="1:18" x14ac:dyDescent="0.2">
      <c r="A8" s="25" t="s">
        <v>18</v>
      </c>
      <c r="B8" s="26">
        <v>510</v>
      </c>
      <c r="C8" s="27" t="s">
        <v>19</v>
      </c>
      <c r="D8" s="28" t="s">
        <v>23</v>
      </c>
      <c r="E8" s="29">
        <v>132.44999999999999</v>
      </c>
      <c r="F8" s="30"/>
      <c r="G8" s="30"/>
      <c r="H8" s="30"/>
      <c r="I8" s="30"/>
      <c r="J8" s="30"/>
      <c r="K8" s="30"/>
      <c r="L8" s="30"/>
      <c r="M8" s="30"/>
      <c r="N8" s="31">
        <f t="shared" si="0"/>
        <v>0</v>
      </c>
      <c r="O8" s="24"/>
      <c r="P8" s="15"/>
    </row>
    <row r="9" spans="1:18" x14ac:dyDescent="0.2">
      <c r="A9" s="25"/>
      <c r="B9" s="26"/>
      <c r="C9" s="27"/>
      <c r="D9" s="32" t="s">
        <v>24</v>
      </c>
      <c r="E9" s="29"/>
      <c r="F9" s="30">
        <v>20.36</v>
      </c>
      <c r="G9" s="30"/>
      <c r="H9" s="30"/>
      <c r="I9" s="30"/>
      <c r="J9" s="30"/>
      <c r="K9" s="30"/>
      <c r="L9" s="30"/>
      <c r="M9" s="30">
        <v>101.83</v>
      </c>
      <c r="N9" s="31">
        <f t="shared" si="0"/>
        <v>122.19</v>
      </c>
      <c r="O9" s="24"/>
      <c r="P9" s="15"/>
    </row>
    <row r="10" spans="1:18" x14ac:dyDescent="0.2">
      <c r="A10" s="25"/>
      <c r="B10" s="26"/>
      <c r="C10" s="27"/>
      <c r="D10" s="33" t="s">
        <v>25</v>
      </c>
      <c r="E10" s="29"/>
      <c r="F10" s="30"/>
      <c r="G10" s="30"/>
      <c r="H10" s="34"/>
      <c r="I10" s="30"/>
      <c r="J10" s="30"/>
      <c r="K10" s="30"/>
      <c r="L10" s="30">
        <v>10.26</v>
      </c>
      <c r="M10" s="30"/>
      <c r="N10" s="31">
        <f t="shared" si="0"/>
        <v>10.26</v>
      </c>
      <c r="O10" s="24"/>
      <c r="P10" s="15"/>
    </row>
    <row r="11" spans="1:18" x14ac:dyDescent="0.2">
      <c r="A11" s="25" t="s">
        <v>18</v>
      </c>
      <c r="B11" s="26">
        <v>511</v>
      </c>
      <c r="C11" s="27" t="s">
        <v>26</v>
      </c>
      <c r="D11" s="35" t="s">
        <v>27</v>
      </c>
      <c r="E11" s="29">
        <v>731</v>
      </c>
      <c r="F11" s="30"/>
      <c r="G11" s="30"/>
      <c r="H11" s="34">
        <v>731</v>
      </c>
      <c r="I11" s="30"/>
      <c r="J11" s="30"/>
      <c r="K11" s="30"/>
      <c r="L11" s="30"/>
      <c r="M11" s="30"/>
      <c r="N11" s="31">
        <f t="shared" si="0"/>
        <v>731</v>
      </c>
      <c r="O11" s="24"/>
      <c r="P11" s="15"/>
    </row>
    <row r="12" spans="1:18" ht="13.5" thickBot="1" x14ac:dyDescent="0.25">
      <c r="A12" s="25" t="s">
        <v>18</v>
      </c>
      <c r="B12" s="26">
        <v>512</v>
      </c>
      <c r="C12" s="27" t="s">
        <v>28</v>
      </c>
      <c r="D12" s="28" t="s">
        <v>29</v>
      </c>
      <c r="E12" s="29">
        <v>278</v>
      </c>
      <c r="F12" s="30"/>
      <c r="G12" s="30"/>
      <c r="H12" s="30">
        <v>278</v>
      </c>
      <c r="I12" s="30"/>
      <c r="J12" s="30"/>
      <c r="K12" s="30"/>
      <c r="L12" s="30"/>
      <c r="M12" s="30"/>
      <c r="N12" s="31">
        <f t="shared" si="0"/>
        <v>278</v>
      </c>
      <c r="O12" s="24"/>
      <c r="P12" s="24"/>
    </row>
    <row r="13" spans="1:18" ht="13.5" thickBot="1" x14ac:dyDescent="0.25">
      <c r="A13" s="36" t="s">
        <v>18</v>
      </c>
      <c r="B13" s="37">
        <v>513</v>
      </c>
      <c r="C13" s="38" t="s">
        <v>30</v>
      </c>
      <c r="D13" s="39" t="s">
        <v>31</v>
      </c>
      <c r="E13" s="40">
        <v>38.25</v>
      </c>
      <c r="F13" s="38"/>
      <c r="G13" s="38">
        <v>38.25</v>
      </c>
      <c r="H13" s="38"/>
      <c r="I13" s="41"/>
      <c r="J13" s="41"/>
      <c r="K13" s="41"/>
      <c r="L13" s="41"/>
      <c r="M13" s="41"/>
      <c r="N13" s="42">
        <f>SUM(F13+G13+H13+I13+J13+M13+L13)</f>
        <v>38.25</v>
      </c>
      <c r="O13" s="24"/>
      <c r="P13" s="24"/>
      <c r="Q13" s="43" t="s">
        <v>32</v>
      </c>
    </row>
    <row r="14" spans="1:18" ht="32.25" customHeight="1" thickBot="1" x14ac:dyDescent="0.25">
      <c r="A14" s="44"/>
      <c r="B14" s="44"/>
      <c r="C14" s="44"/>
      <c r="D14" s="44" t="s">
        <v>33</v>
      </c>
      <c r="E14" s="45">
        <f>SUM(E6:E13)</f>
        <v>1377.6599999999999</v>
      </c>
      <c r="F14" s="45">
        <f t="shared" ref="F14:N14" si="1">SUM(F6:F13)</f>
        <v>20.36</v>
      </c>
      <c r="G14" s="45">
        <f t="shared" si="1"/>
        <v>236.21</v>
      </c>
      <c r="H14" s="45">
        <f t="shared" si="1"/>
        <v>1009</v>
      </c>
      <c r="I14" s="45">
        <f t="shared" si="1"/>
        <v>0</v>
      </c>
      <c r="J14" s="45">
        <f t="shared" si="1"/>
        <v>0</v>
      </c>
      <c r="K14" s="45"/>
      <c r="L14" s="45">
        <f t="shared" si="1"/>
        <v>10.26</v>
      </c>
      <c r="M14" s="45">
        <f t="shared" si="1"/>
        <v>101.83</v>
      </c>
      <c r="N14" s="45">
        <f t="shared" si="1"/>
        <v>1377.6599999999999</v>
      </c>
      <c r="O14" s="46" t="s">
        <v>34</v>
      </c>
      <c r="P14" s="47">
        <f>G14+H14+I14+J14+M14+L14+F14</f>
        <v>1377.6599999999999</v>
      </c>
      <c r="Q14" s="48">
        <f>SUM(F6:M13)</f>
        <v>1377.6599999999999</v>
      </c>
    </row>
    <row r="17" spans="1:20" ht="13.5" thickBot="1" x14ac:dyDescent="0.25">
      <c r="A17" s="6" t="s">
        <v>35</v>
      </c>
      <c r="B17" s="6"/>
      <c r="C17" s="6"/>
      <c r="D17" s="6"/>
    </row>
    <row r="18" spans="1:20" ht="71.25" customHeight="1" thickBot="1" x14ac:dyDescent="0.25">
      <c r="A18" s="7" t="s">
        <v>3</v>
      </c>
      <c r="B18" s="8" t="s">
        <v>4</v>
      </c>
      <c r="C18" s="9" t="s">
        <v>5</v>
      </c>
      <c r="D18" s="10" t="s">
        <v>6</v>
      </c>
      <c r="E18" s="11" t="s">
        <v>7</v>
      </c>
      <c r="F18" s="12" t="s">
        <v>8</v>
      </c>
      <c r="G18" s="12" t="s">
        <v>9</v>
      </c>
      <c r="H18" s="12" t="s">
        <v>10</v>
      </c>
      <c r="I18" s="12" t="s">
        <v>11</v>
      </c>
      <c r="J18" s="12" t="s">
        <v>12</v>
      </c>
      <c r="K18" s="12" t="s">
        <v>13</v>
      </c>
      <c r="L18" s="12" t="s">
        <v>14</v>
      </c>
      <c r="M18" s="12" t="s">
        <v>15</v>
      </c>
      <c r="N18" s="13" t="s">
        <v>16</v>
      </c>
      <c r="O18" s="14"/>
      <c r="P18" s="14"/>
      <c r="Q18" s="14"/>
      <c r="R18" s="14"/>
      <c r="T18" s="49"/>
    </row>
    <row r="19" spans="1:20" x14ac:dyDescent="0.2">
      <c r="A19" s="50" t="s">
        <v>36</v>
      </c>
      <c r="B19" s="51">
        <v>514</v>
      </c>
      <c r="C19" s="52" t="s">
        <v>19</v>
      </c>
      <c r="D19" s="52" t="s">
        <v>20</v>
      </c>
      <c r="E19" s="53">
        <v>197.96</v>
      </c>
      <c r="F19" s="54"/>
      <c r="G19" s="53">
        <v>197.96</v>
      </c>
      <c r="H19" s="54"/>
      <c r="I19" s="54"/>
      <c r="J19" s="54"/>
      <c r="K19" s="54"/>
      <c r="L19" s="54"/>
      <c r="M19" s="54"/>
      <c r="N19" s="23">
        <f t="shared" ref="N19:N24" si="2">SUM(F19+G19+H19+I19+J19+M19+L19)</f>
        <v>197.96</v>
      </c>
      <c r="O19" s="24"/>
      <c r="P19" s="24"/>
    </row>
    <row r="20" spans="1:20" ht="12.75" customHeight="1" x14ac:dyDescent="0.2">
      <c r="A20" s="25"/>
      <c r="B20" s="55">
        <v>515</v>
      </c>
      <c r="C20" s="27" t="s">
        <v>37</v>
      </c>
      <c r="D20" s="27" t="s">
        <v>38</v>
      </c>
      <c r="E20" s="56">
        <v>23.88</v>
      </c>
      <c r="F20" s="57"/>
      <c r="G20" s="30"/>
      <c r="H20" s="57"/>
      <c r="I20" s="57"/>
      <c r="J20" s="30">
        <v>23.88</v>
      </c>
      <c r="K20" s="57"/>
      <c r="L20" s="57"/>
      <c r="M20" s="57"/>
      <c r="N20" s="31">
        <f t="shared" si="2"/>
        <v>23.88</v>
      </c>
      <c r="O20" s="24"/>
      <c r="P20" s="58"/>
      <c r="Q20" s="59"/>
      <c r="R20" s="60"/>
    </row>
    <row r="21" spans="1:20" ht="12.75" customHeight="1" x14ac:dyDescent="0.2">
      <c r="A21" s="25"/>
      <c r="B21" s="26">
        <v>516</v>
      </c>
      <c r="C21" s="27" t="s">
        <v>19</v>
      </c>
      <c r="D21" s="27" t="s">
        <v>39</v>
      </c>
      <c r="E21" s="56">
        <v>52.31</v>
      </c>
      <c r="F21" s="30">
        <v>8.7200000000000006</v>
      </c>
      <c r="G21" s="56"/>
      <c r="H21" s="30"/>
      <c r="I21" s="30"/>
      <c r="J21" s="30"/>
      <c r="K21" s="30"/>
      <c r="L21" s="30">
        <v>43.59</v>
      </c>
      <c r="M21" s="30"/>
      <c r="N21" s="31">
        <f t="shared" si="2"/>
        <v>52.31</v>
      </c>
      <c r="O21" s="24"/>
      <c r="P21" s="58"/>
      <c r="Q21" s="60"/>
      <c r="R21" s="60"/>
    </row>
    <row r="22" spans="1:20" ht="13.5" customHeight="1" thickBot="1" x14ac:dyDescent="0.25">
      <c r="A22" s="25"/>
      <c r="B22" s="26">
        <v>517</v>
      </c>
      <c r="C22" s="27" t="s">
        <v>40</v>
      </c>
      <c r="D22" s="61" t="s">
        <v>41</v>
      </c>
      <c r="E22" s="56">
        <v>60</v>
      </c>
      <c r="F22" s="30"/>
      <c r="G22" s="30"/>
      <c r="H22" s="30"/>
      <c r="I22" s="30"/>
      <c r="J22" s="30"/>
      <c r="K22" s="30"/>
      <c r="L22" s="30">
        <v>60</v>
      </c>
      <c r="M22" s="30"/>
      <c r="N22" s="31">
        <f t="shared" si="2"/>
        <v>60</v>
      </c>
      <c r="O22" s="24"/>
      <c r="P22" s="58"/>
      <c r="Q22" s="60"/>
      <c r="R22" s="60"/>
    </row>
    <row r="23" spans="1:20" ht="13.5" hidden="1" customHeight="1" x14ac:dyDescent="0.2">
      <c r="A23" s="25"/>
      <c r="B23" s="26"/>
      <c r="C23" s="27"/>
      <c r="D23" s="62"/>
      <c r="E23" s="56"/>
      <c r="F23" s="30"/>
      <c r="G23" s="30"/>
      <c r="H23" s="34"/>
      <c r="I23" s="30"/>
      <c r="J23" s="30"/>
      <c r="K23" s="30"/>
      <c r="L23" s="30"/>
      <c r="M23" s="30"/>
      <c r="N23" s="31">
        <f t="shared" si="2"/>
        <v>0</v>
      </c>
      <c r="O23" s="24"/>
      <c r="P23" s="58"/>
      <c r="Q23" s="60"/>
      <c r="R23" s="60"/>
    </row>
    <row r="24" spans="1:20" ht="13.5" hidden="1" thickBot="1" x14ac:dyDescent="0.25">
      <c r="A24" s="36"/>
      <c r="B24" s="63"/>
      <c r="C24" s="64"/>
      <c r="D24" s="64"/>
      <c r="E24" s="65"/>
      <c r="F24" s="66"/>
      <c r="G24" s="66"/>
      <c r="H24" s="66"/>
      <c r="I24" s="66"/>
      <c r="J24" s="66"/>
      <c r="K24" s="66"/>
      <c r="L24" s="66"/>
      <c r="M24" s="66"/>
      <c r="N24" s="67">
        <f t="shared" si="2"/>
        <v>0</v>
      </c>
      <c r="O24" s="24"/>
      <c r="P24" s="24"/>
    </row>
    <row r="25" spans="1:20" ht="13.5" thickBot="1" x14ac:dyDescent="0.25">
      <c r="A25" s="44"/>
      <c r="B25" s="44"/>
      <c r="C25" s="44"/>
      <c r="D25" s="68" t="s">
        <v>42</v>
      </c>
      <c r="E25" s="69">
        <f t="shared" ref="E25:N25" si="3">SUM(E19:E24)</f>
        <v>334.15</v>
      </c>
      <c r="F25" s="65">
        <f t="shared" si="3"/>
        <v>8.7200000000000006</v>
      </c>
      <c r="G25" s="65">
        <f t="shared" si="3"/>
        <v>197.96</v>
      </c>
      <c r="H25" s="65">
        <f t="shared" si="3"/>
        <v>0</v>
      </c>
      <c r="I25" s="65">
        <f t="shared" si="3"/>
        <v>0</v>
      </c>
      <c r="J25" s="65">
        <f t="shared" si="3"/>
        <v>23.88</v>
      </c>
      <c r="K25" s="65">
        <f t="shared" si="3"/>
        <v>0</v>
      </c>
      <c r="L25" s="65">
        <f t="shared" si="3"/>
        <v>103.59</v>
      </c>
      <c r="M25" s="65">
        <f t="shared" si="3"/>
        <v>0</v>
      </c>
      <c r="N25" s="70">
        <f t="shared" si="3"/>
        <v>334.15</v>
      </c>
      <c r="O25" s="46" t="s">
        <v>34</v>
      </c>
      <c r="P25" s="47">
        <f>G25+H25+I25+J25+M25+L25+F25</f>
        <v>334.15000000000003</v>
      </c>
      <c r="Q25" s="43" t="s">
        <v>32</v>
      </c>
      <c r="R25" s="48">
        <f>SUM(F19:M24)</f>
        <v>334.15</v>
      </c>
    </row>
    <row r="26" spans="1:20" x14ac:dyDescent="0.2">
      <c r="D26" s="71" t="s">
        <v>43</v>
      </c>
      <c r="E26" s="49">
        <f>SUM(E14+E25)</f>
        <v>1711.81</v>
      </c>
      <c r="F26" s="49">
        <f t="shared" ref="F26:N26" si="4">SUM(F14+F25)</f>
        <v>29.08</v>
      </c>
      <c r="G26" s="49">
        <f t="shared" si="4"/>
        <v>434.17</v>
      </c>
      <c r="H26" s="49">
        <f t="shared" si="4"/>
        <v>1009</v>
      </c>
      <c r="I26" s="49">
        <f t="shared" si="4"/>
        <v>0</v>
      </c>
      <c r="J26" s="49">
        <f t="shared" si="4"/>
        <v>23.88</v>
      </c>
      <c r="K26" s="49">
        <f t="shared" si="4"/>
        <v>0</v>
      </c>
      <c r="L26" s="49">
        <f t="shared" si="4"/>
        <v>113.85000000000001</v>
      </c>
      <c r="M26" s="49">
        <f t="shared" si="4"/>
        <v>101.83</v>
      </c>
      <c r="N26" s="49">
        <f t="shared" si="4"/>
        <v>1711.81</v>
      </c>
    </row>
    <row r="28" spans="1:20" ht="13.5" thickBot="1" x14ac:dyDescent="0.25">
      <c r="A28" s="6" t="s">
        <v>44</v>
      </c>
      <c r="B28" s="6"/>
      <c r="C28" s="6"/>
      <c r="D28" s="6"/>
    </row>
    <row r="29" spans="1:20" ht="51.75" thickBot="1" x14ac:dyDescent="0.25">
      <c r="A29" s="7" t="s">
        <v>3</v>
      </c>
      <c r="B29" s="8" t="s">
        <v>4</v>
      </c>
      <c r="C29" s="9" t="s">
        <v>5</v>
      </c>
      <c r="D29" s="10" t="s">
        <v>6</v>
      </c>
      <c r="E29" s="11" t="s">
        <v>7</v>
      </c>
      <c r="F29" s="12" t="s">
        <v>8</v>
      </c>
      <c r="G29" s="12" t="s">
        <v>9</v>
      </c>
      <c r="H29" s="12" t="s">
        <v>10</v>
      </c>
      <c r="I29" s="12" t="s">
        <v>11</v>
      </c>
      <c r="J29" s="12" t="s">
        <v>12</v>
      </c>
      <c r="K29" s="12" t="s">
        <v>13</v>
      </c>
      <c r="L29" s="12" t="s">
        <v>14</v>
      </c>
      <c r="M29" s="12" t="s">
        <v>15</v>
      </c>
      <c r="N29" s="13" t="s">
        <v>16</v>
      </c>
      <c r="O29" s="14"/>
      <c r="P29" s="14"/>
      <c r="Q29" s="14"/>
      <c r="R29" s="14"/>
    </row>
    <row r="30" spans="1:20" ht="15" customHeight="1" x14ac:dyDescent="0.2">
      <c r="A30" s="50" t="s">
        <v>45</v>
      </c>
      <c r="B30" s="51">
        <v>518</v>
      </c>
      <c r="C30" s="52" t="s">
        <v>19</v>
      </c>
      <c r="D30" s="52" t="s">
        <v>20</v>
      </c>
      <c r="E30" s="72">
        <v>197.96</v>
      </c>
      <c r="F30" s="73"/>
      <c r="G30" s="74">
        <v>197.96</v>
      </c>
      <c r="H30" s="54"/>
      <c r="I30" s="54"/>
      <c r="J30" s="54"/>
      <c r="K30" s="54"/>
      <c r="L30" s="54"/>
      <c r="M30" s="54"/>
      <c r="N30" s="23">
        <f t="shared" ref="N30:N32" si="5">SUM(F30+G30+H30+I30+J30+M30+L30)</f>
        <v>197.96</v>
      </c>
      <c r="O30" s="24"/>
      <c r="P30" s="58"/>
      <c r="Q30" s="59"/>
      <c r="R30" s="60"/>
    </row>
    <row r="31" spans="1:20" ht="12.75" customHeight="1" x14ac:dyDescent="0.2">
      <c r="A31" s="75"/>
      <c r="B31" s="55">
        <v>519</v>
      </c>
      <c r="C31" s="76" t="s">
        <v>46</v>
      </c>
      <c r="D31" s="77" t="s">
        <v>47</v>
      </c>
      <c r="E31" s="78">
        <v>93.5</v>
      </c>
      <c r="F31" s="79"/>
      <c r="G31" s="80"/>
      <c r="H31" s="57"/>
      <c r="I31" s="57"/>
      <c r="J31" s="57"/>
      <c r="K31" s="57"/>
      <c r="L31" s="57">
        <v>93.5</v>
      </c>
      <c r="M31" s="57"/>
      <c r="N31" s="81">
        <f t="shared" si="5"/>
        <v>93.5</v>
      </c>
      <c r="O31" s="24"/>
      <c r="P31" s="58"/>
      <c r="Q31" s="60"/>
      <c r="R31" s="60"/>
    </row>
    <row r="32" spans="1:20" ht="12.75" customHeight="1" x14ac:dyDescent="0.2">
      <c r="A32" s="82"/>
      <c r="B32" s="26">
        <v>520</v>
      </c>
      <c r="C32" s="27" t="s">
        <v>48</v>
      </c>
      <c r="D32" s="83" t="s">
        <v>49</v>
      </c>
      <c r="E32" s="84">
        <v>293.02999999999997</v>
      </c>
      <c r="F32" s="85">
        <v>48.84</v>
      </c>
      <c r="G32" s="86"/>
      <c r="H32" s="34"/>
      <c r="I32" s="30"/>
      <c r="J32" s="30">
        <v>244.19</v>
      </c>
      <c r="K32" s="30"/>
      <c r="L32" s="30"/>
      <c r="M32" s="30"/>
      <c r="N32" s="56">
        <f t="shared" si="5"/>
        <v>293.02999999999997</v>
      </c>
      <c r="O32" s="24"/>
      <c r="P32" s="58"/>
      <c r="Q32" s="60"/>
      <c r="R32" s="60"/>
    </row>
    <row r="33" spans="1:18" ht="12.75" customHeight="1" x14ac:dyDescent="0.2">
      <c r="A33" s="82"/>
      <c r="B33" s="26">
        <v>521</v>
      </c>
      <c r="C33" s="27" t="s">
        <v>50</v>
      </c>
      <c r="D33" s="27" t="s">
        <v>51</v>
      </c>
      <c r="E33" s="84">
        <v>515</v>
      </c>
      <c r="F33" s="85"/>
      <c r="G33" s="86"/>
      <c r="H33" s="30"/>
      <c r="I33" s="30"/>
      <c r="K33" s="30">
        <v>515</v>
      </c>
      <c r="L33" s="30"/>
      <c r="M33" s="30"/>
      <c r="N33" s="56">
        <f>SUM(F33+G33+H33+I33+K33+M33+L33)</f>
        <v>515</v>
      </c>
      <c r="O33" s="24"/>
      <c r="P33" s="58"/>
      <c r="Q33" s="60"/>
      <c r="R33" s="60"/>
    </row>
    <row r="34" spans="1:18" ht="12.75" customHeight="1" x14ac:dyDescent="0.2">
      <c r="A34" s="82"/>
      <c r="B34" s="26">
        <v>522</v>
      </c>
      <c r="C34" s="27" t="s">
        <v>21</v>
      </c>
      <c r="D34" s="83" t="s">
        <v>52</v>
      </c>
      <c r="E34" s="84">
        <v>116.4</v>
      </c>
      <c r="F34" s="85"/>
      <c r="G34" s="86">
        <v>116.4</v>
      </c>
      <c r="H34" s="34"/>
      <c r="I34" s="30"/>
      <c r="J34" s="30"/>
      <c r="K34" s="30"/>
      <c r="L34" s="30"/>
      <c r="M34" s="30"/>
      <c r="N34" s="56">
        <f t="shared" ref="N34:N36" si="6">SUM(F34+G34+H34+I34+J34+M34+L34)</f>
        <v>116.4</v>
      </c>
      <c r="O34" s="24"/>
      <c r="P34" s="58"/>
      <c r="Q34" s="60"/>
      <c r="R34" s="60"/>
    </row>
    <row r="35" spans="1:18" ht="12.75" customHeight="1" x14ac:dyDescent="0.2">
      <c r="A35" s="82"/>
      <c r="B35" s="26">
        <v>523</v>
      </c>
      <c r="C35" s="27" t="s">
        <v>53</v>
      </c>
      <c r="D35" s="83" t="s">
        <v>54</v>
      </c>
      <c r="E35" s="84">
        <v>22.29</v>
      </c>
      <c r="F35" s="85"/>
      <c r="G35" s="86"/>
      <c r="H35" s="34"/>
      <c r="I35" s="30"/>
      <c r="J35" s="30"/>
      <c r="K35" s="30"/>
      <c r="L35" s="30">
        <v>22.29</v>
      </c>
      <c r="M35" s="30"/>
      <c r="N35" s="56">
        <f t="shared" si="6"/>
        <v>22.29</v>
      </c>
      <c r="O35" s="24"/>
      <c r="P35" s="58"/>
      <c r="Q35" s="60"/>
      <c r="R35" s="60"/>
    </row>
    <row r="36" spans="1:18" ht="13.5" customHeight="1" thickBot="1" x14ac:dyDescent="0.25">
      <c r="A36" s="87"/>
      <c r="B36" s="63"/>
      <c r="C36" s="64"/>
      <c r="D36" s="64"/>
      <c r="E36" s="88"/>
      <c r="F36" s="89"/>
      <c r="G36" s="90"/>
      <c r="H36" s="66"/>
      <c r="I36" s="66"/>
      <c r="J36" s="66"/>
      <c r="K36" s="66"/>
      <c r="L36" s="66"/>
      <c r="M36" s="66"/>
      <c r="N36" s="53">
        <f t="shared" si="6"/>
        <v>0</v>
      </c>
      <c r="O36" s="24"/>
      <c r="P36" s="58"/>
      <c r="Q36" s="60"/>
      <c r="R36" s="60"/>
    </row>
    <row r="37" spans="1:18" ht="13.5" thickBot="1" x14ac:dyDescent="0.25">
      <c r="A37" s="44"/>
      <c r="B37" s="44"/>
      <c r="C37" s="44"/>
      <c r="D37" s="68" t="s">
        <v>42</v>
      </c>
      <c r="E37" s="69">
        <f t="shared" ref="E37:N37" si="7">SUM(E30:E36)</f>
        <v>1238.18</v>
      </c>
      <c r="F37" s="65">
        <f>SUM(F30:F36)</f>
        <v>48.84</v>
      </c>
      <c r="G37" s="65">
        <f t="shared" si="7"/>
        <v>314.36</v>
      </c>
      <c r="H37" s="65">
        <f t="shared" si="7"/>
        <v>0</v>
      </c>
      <c r="I37" s="65">
        <f t="shared" si="7"/>
        <v>0</v>
      </c>
      <c r="J37" s="65">
        <f t="shared" si="7"/>
        <v>244.19</v>
      </c>
      <c r="K37" s="65">
        <f t="shared" si="7"/>
        <v>515</v>
      </c>
      <c r="L37" s="65">
        <f t="shared" si="7"/>
        <v>115.78999999999999</v>
      </c>
      <c r="M37" s="65">
        <f t="shared" si="7"/>
        <v>0</v>
      </c>
      <c r="N37" s="70">
        <f t="shared" si="7"/>
        <v>1238.18</v>
      </c>
      <c r="O37" s="24"/>
      <c r="P37" s="24"/>
    </row>
    <row r="38" spans="1:18" ht="13.5" thickBot="1" x14ac:dyDescent="0.25">
      <c r="D38" s="71" t="s">
        <v>43</v>
      </c>
      <c r="E38" s="49">
        <f>SUM(E26+E37)</f>
        <v>2949.99</v>
      </c>
      <c r="F38" s="49">
        <f t="shared" ref="F38:N38" si="8">SUM(F26+F37)</f>
        <v>77.92</v>
      </c>
      <c r="G38" s="49">
        <f t="shared" si="8"/>
        <v>748.53</v>
      </c>
      <c r="H38" s="49">
        <f t="shared" si="8"/>
        <v>1009</v>
      </c>
      <c r="I38" s="49">
        <f t="shared" si="8"/>
        <v>0</v>
      </c>
      <c r="J38" s="49">
        <f t="shared" si="8"/>
        <v>268.07</v>
      </c>
      <c r="K38" s="49">
        <f t="shared" si="8"/>
        <v>515</v>
      </c>
      <c r="L38" s="49">
        <f t="shared" si="8"/>
        <v>229.64</v>
      </c>
      <c r="M38" s="49">
        <f t="shared" si="8"/>
        <v>101.83</v>
      </c>
      <c r="N38" s="49">
        <f t="shared" si="8"/>
        <v>2949.99</v>
      </c>
      <c r="O38" s="46" t="s">
        <v>34</v>
      </c>
      <c r="P38" s="47">
        <f>G37+H37+I37+J37+M37+L37+F37</f>
        <v>723.18</v>
      </c>
      <c r="Q38" s="43" t="s">
        <v>32</v>
      </c>
      <c r="R38" s="48">
        <f>SUM(F30:M36)</f>
        <v>1238.18</v>
      </c>
    </row>
    <row r="40" spans="1:18" ht="54" customHeight="1" x14ac:dyDescent="0.2"/>
    <row r="41" spans="1:18" ht="13.5" thickBot="1" x14ac:dyDescent="0.25">
      <c r="A41" s="6" t="s">
        <v>55</v>
      </c>
      <c r="B41" s="6"/>
      <c r="C41" s="6"/>
      <c r="D41" s="6"/>
    </row>
    <row r="42" spans="1:18" ht="51.75" thickBot="1" x14ac:dyDescent="0.25">
      <c r="A42" s="7" t="s">
        <v>3</v>
      </c>
      <c r="B42" s="8" t="s">
        <v>4</v>
      </c>
      <c r="C42" s="9" t="s">
        <v>5</v>
      </c>
      <c r="D42" s="10" t="s">
        <v>6</v>
      </c>
      <c r="E42" s="11" t="s">
        <v>7</v>
      </c>
      <c r="F42" s="12" t="s">
        <v>8</v>
      </c>
      <c r="G42" s="12" t="s">
        <v>9</v>
      </c>
      <c r="H42" s="12" t="s">
        <v>10</v>
      </c>
      <c r="I42" s="12" t="s">
        <v>11</v>
      </c>
      <c r="J42" s="12" t="s">
        <v>12</v>
      </c>
      <c r="K42" s="12" t="s">
        <v>13</v>
      </c>
      <c r="L42" s="12" t="s">
        <v>14</v>
      </c>
      <c r="M42" s="12" t="s">
        <v>15</v>
      </c>
      <c r="N42" s="13" t="s">
        <v>16</v>
      </c>
      <c r="O42" s="14"/>
      <c r="P42" s="58"/>
      <c r="Q42" s="91"/>
      <c r="R42" s="91"/>
    </row>
    <row r="43" spans="1:18" ht="12.75" customHeight="1" x14ac:dyDescent="0.2">
      <c r="A43" s="50">
        <v>42564</v>
      </c>
      <c r="B43" s="51">
        <v>524</v>
      </c>
      <c r="C43" s="52" t="s">
        <v>19</v>
      </c>
      <c r="D43" s="52" t="s">
        <v>20</v>
      </c>
      <c r="E43" s="72">
        <v>197.96</v>
      </c>
      <c r="F43" s="73"/>
      <c r="G43" s="74">
        <v>197.96</v>
      </c>
      <c r="H43" s="54"/>
      <c r="I43" s="54"/>
      <c r="J43" s="54"/>
      <c r="K43" s="54"/>
      <c r="L43" s="54"/>
      <c r="M43" s="54"/>
      <c r="N43" s="23">
        <f t="shared" ref="N43:N49" si="9">SUM(F43+G43+H43+I43+J43+M43+L43)</f>
        <v>197.96</v>
      </c>
      <c r="O43" s="24"/>
      <c r="P43" s="92"/>
      <c r="Q43" s="92"/>
      <c r="R43" s="60"/>
    </row>
    <row r="44" spans="1:18" ht="12.75" customHeight="1" x14ac:dyDescent="0.2">
      <c r="A44" s="75"/>
      <c r="B44" s="55">
        <v>525</v>
      </c>
      <c r="C44" s="52" t="s">
        <v>19</v>
      </c>
      <c r="D44" s="77" t="s">
        <v>56</v>
      </c>
      <c r="E44" s="78">
        <v>7</v>
      </c>
      <c r="F44" s="79">
        <v>1.4</v>
      </c>
      <c r="G44" s="80"/>
      <c r="H44" s="57"/>
      <c r="I44" s="57"/>
      <c r="J44" s="57">
        <v>5.6</v>
      </c>
      <c r="K44" s="57"/>
      <c r="L44" s="57"/>
      <c r="M44" s="57"/>
      <c r="N44" s="81">
        <f t="shared" si="9"/>
        <v>7</v>
      </c>
      <c r="O44" s="24"/>
      <c r="P44" s="59"/>
      <c r="Q44" s="60"/>
      <c r="R44" s="60"/>
    </row>
    <row r="45" spans="1:18" ht="12.75" customHeight="1" x14ac:dyDescent="0.2">
      <c r="A45" s="82"/>
      <c r="B45" s="26">
        <v>526</v>
      </c>
      <c r="C45" s="27" t="s">
        <v>57</v>
      </c>
      <c r="D45" s="83" t="s">
        <v>58</v>
      </c>
      <c r="E45" s="84">
        <v>30</v>
      </c>
      <c r="F45" s="85"/>
      <c r="G45" s="86"/>
      <c r="H45" s="34"/>
      <c r="I45" s="30"/>
      <c r="J45" s="30"/>
      <c r="K45" s="30"/>
      <c r="L45" s="30">
        <v>30</v>
      </c>
      <c r="M45" s="30"/>
      <c r="N45" s="56">
        <f t="shared" si="9"/>
        <v>30</v>
      </c>
      <c r="O45" s="24"/>
      <c r="P45" s="58"/>
      <c r="Q45" s="60"/>
      <c r="R45" s="60"/>
    </row>
    <row r="46" spans="1:18" ht="12.75" customHeight="1" x14ac:dyDescent="0.2">
      <c r="A46" s="82"/>
      <c r="B46" s="26">
        <v>527</v>
      </c>
      <c r="C46" s="27" t="s">
        <v>59</v>
      </c>
      <c r="D46" s="27" t="s">
        <v>60</v>
      </c>
      <c r="E46" s="84">
        <v>1</v>
      </c>
      <c r="F46" s="85">
        <v>0.2</v>
      </c>
      <c r="G46" s="86"/>
      <c r="H46" s="30"/>
      <c r="I46" s="30"/>
      <c r="J46" s="30">
        <v>0.8</v>
      </c>
      <c r="K46" s="30"/>
      <c r="L46" s="30"/>
      <c r="M46" s="30"/>
      <c r="N46" s="56">
        <f t="shared" si="9"/>
        <v>1</v>
      </c>
      <c r="O46" s="24"/>
      <c r="P46" s="58"/>
      <c r="Q46" s="60"/>
      <c r="R46" s="60"/>
    </row>
    <row r="47" spans="1:18" ht="12.75" customHeight="1" x14ac:dyDescent="0.2">
      <c r="A47" s="82"/>
      <c r="B47" s="26">
        <v>528</v>
      </c>
      <c r="C47" s="27" t="s">
        <v>61</v>
      </c>
      <c r="D47" s="83" t="s">
        <v>62</v>
      </c>
      <c r="E47" s="84">
        <v>108</v>
      </c>
      <c r="F47" s="85">
        <v>18</v>
      </c>
      <c r="G47" s="86"/>
      <c r="H47" s="34"/>
      <c r="I47" s="30"/>
      <c r="J47" s="30">
        <v>90</v>
      </c>
      <c r="K47" s="30"/>
      <c r="L47" s="30"/>
      <c r="M47" s="30"/>
      <c r="N47" s="56">
        <f t="shared" si="9"/>
        <v>108</v>
      </c>
      <c r="O47" s="24"/>
      <c r="P47" s="58"/>
      <c r="Q47" s="60"/>
      <c r="R47" s="60"/>
    </row>
    <row r="48" spans="1:18" ht="12.75" customHeight="1" x14ac:dyDescent="0.2">
      <c r="A48" s="82"/>
      <c r="B48" s="26">
        <v>529</v>
      </c>
      <c r="C48" s="27" t="s">
        <v>63</v>
      </c>
      <c r="D48" s="83" t="s">
        <v>64</v>
      </c>
      <c r="E48" s="84">
        <v>40</v>
      </c>
      <c r="F48" s="85"/>
      <c r="G48" s="86"/>
      <c r="H48" s="34"/>
      <c r="I48" s="30"/>
      <c r="J48" s="30"/>
      <c r="K48" s="30"/>
      <c r="L48" s="30">
        <v>40</v>
      </c>
      <c r="M48" s="30"/>
      <c r="N48" s="56">
        <f t="shared" si="9"/>
        <v>40</v>
      </c>
      <c r="O48" s="24"/>
      <c r="P48" s="58"/>
      <c r="Q48" s="60"/>
      <c r="R48" s="60"/>
    </row>
    <row r="49" spans="1:19" ht="13.5" customHeight="1" thickBot="1" x14ac:dyDescent="0.25">
      <c r="A49" s="87"/>
      <c r="B49" s="63">
        <v>530</v>
      </c>
      <c r="C49" s="64" t="s">
        <v>65</v>
      </c>
      <c r="D49" s="64" t="s">
        <v>66</v>
      </c>
      <c r="E49" s="88">
        <v>75</v>
      </c>
      <c r="F49" s="89"/>
      <c r="G49" s="90"/>
      <c r="H49" s="66"/>
      <c r="I49" s="66"/>
      <c r="J49" s="66">
        <v>75</v>
      </c>
      <c r="K49" s="66"/>
      <c r="L49" s="66"/>
      <c r="M49" s="66"/>
      <c r="N49" s="53">
        <f t="shared" si="9"/>
        <v>75</v>
      </c>
      <c r="O49" s="24"/>
      <c r="P49" s="58"/>
      <c r="Q49" s="60"/>
      <c r="R49" s="60"/>
    </row>
    <row r="50" spans="1:19" ht="13.5" thickBot="1" x14ac:dyDescent="0.25">
      <c r="A50" s="44"/>
      <c r="B50" s="44"/>
      <c r="C50" s="44"/>
      <c r="D50" s="68" t="s">
        <v>42</v>
      </c>
      <c r="E50" s="69">
        <f t="shared" ref="E50:N50" si="10">SUM(E43:E49)</f>
        <v>458.96000000000004</v>
      </c>
      <c r="F50" s="65">
        <f t="shared" si="10"/>
        <v>19.600000000000001</v>
      </c>
      <c r="G50" s="65">
        <f t="shared" si="10"/>
        <v>197.96</v>
      </c>
      <c r="H50" s="65">
        <f t="shared" si="10"/>
        <v>0</v>
      </c>
      <c r="I50" s="65">
        <f t="shared" si="10"/>
        <v>0</v>
      </c>
      <c r="J50" s="65">
        <f t="shared" si="10"/>
        <v>171.4</v>
      </c>
      <c r="K50" s="65">
        <f t="shared" si="10"/>
        <v>0</v>
      </c>
      <c r="L50" s="65">
        <f t="shared" si="10"/>
        <v>70</v>
      </c>
      <c r="M50" s="65">
        <f t="shared" si="10"/>
        <v>0</v>
      </c>
      <c r="N50" s="70">
        <f t="shared" si="10"/>
        <v>458.96000000000004</v>
      </c>
      <c r="O50" s="24"/>
      <c r="P50" s="24"/>
    </row>
    <row r="51" spans="1:19" ht="13.5" thickBot="1" x14ac:dyDescent="0.25">
      <c r="D51" s="71" t="s">
        <v>43</v>
      </c>
      <c r="E51" s="49">
        <f>SUM(E38+E50)</f>
        <v>3408.95</v>
      </c>
      <c r="F51" s="49">
        <f t="shared" ref="F51:N51" si="11">SUM(F38+F50)</f>
        <v>97.52000000000001</v>
      </c>
      <c r="G51" s="49">
        <f t="shared" si="11"/>
        <v>946.49</v>
      </c>
      <c r="H51" s="49">
        <f t="shared" si="11"/>
        <v>1009</v>
      </c>
      <c r="I51" s="49">
        <f t="shared" si="11"/>
        <v>0</v>
      </c>
      <c r="J51" s="49">
        <f t="shared" si="11"/>
        <v>439.47</v>
      </c>
      <c r="K51" s="49">
        <f t="shared" si="11"/>
        <v>515</v>
      </c>
      <c r="L51" s="49">
        <f t="shared" si="11"/>
        <v>299.64</v>
      </c>
      <c r="M51" s="49">
        <f t="shared" si="11"/>
        <v>101.83</v>
      </c>
      <c r="N51" s="49">
        <f t="shared" si="11"/>
        <v>3408.95</v>
      </c>
      <c r="O51" s="46" t="s">
        <v>34</v>
      </c>
      <c r="P51" s="47">
        <f>G50+H50+I50+J50+M50+L50+F50</f>
        <v>458.96000000000004</v>
      </c>
      <c r="Q51" s="43" t="s">
        <v>32</v>
      </c>
      <c r="R51" s="48">
        <f>SUM(F43:M49)</f>
        <v>458.96000000000004</v>
      </c>
    </row>
    <row r="54" spans="1:19" ht="13.5" thickBot="1" x14ac:dyDescent="0.25">
      <c r="A54" s="93" t="s">
        <v>67</v>
      </c>
      <c r="B54" s="93"/>
      <c r="C54" s="93"/>
      <c r="D54" s="93"/>
    </row>
    <row r="55" spans="1:19" ht="51.75" thickBot="1" x14ac:dyDescent="0.25">
      <c r="A55" s="7" t="s">
        <v>3</v>
      </c>
      <c r="B55" s="8" t="s">
        <v>4</v>
      </c>
      <c r="C55" s="9" t="s">
        <v>5</v>
      </c>
      <c r="D55" s="10" t="s">
        <v>6</v>
      </c>
      <c r="E55" s="11" t="s">
        <v>7</v>
      </c>
      <c r="F55" s="12" t="s">
        <v>8</v>
      </c>
      <c r="G55" s="12" t="s">
        <v>9</v>
      </c>
      <c r="H55" s="12" t="s">
        <v>10</v>
      </c>
      <c r="I55" s="12" t="s">
        <v>11</v>
      </c>
      <c r="J55" s="12" t="s">
        <v>12</v>
      </c>
      <c r="K55" s="12" t="s">
        <v>13</v>
      </c>
      <c r="L55" s="12" t="s">
        <v>14</v>
      </c>
      <c r="M55" s="12" t="s">
        <v>15</v>
      </c>
      <c r="N55" s="94" t="s">
        <v>68</v>
      </c>
      <c r="O55" s="95" t="s">
        <v>16</v>
      </c>
      <c r="P55" s="14"/>
      <c r="Q55" s="14"/>
      <c r="R55" s="14"/>
      <c r="S55" s="14"/>
    </row>
    <row r="56" spans="1:19" x14ac:dyDescent="0.2">
      <c r="A56" s="17">
        <v>42585</v>
      </c>
      <c r="B56" s="18">
        <v>531</v>
      </c>
      <c r="C56" s="19" t="s">
        <v>19</v>
      </c>
      <c r="D56" s="19" t="s">
        <v>20</v>
      </c>
      <c r="E56" s="96">
        <v>197.96</v>
      </c>
      <c r="F56" s="73"/>
      <c r="G56" s="97">
        <v>197.96</v>
      </c>
      <c r="H56" s="22"/>
      <c r="I56" s="22"/>
      <c r="J56" s="22"/>
      <c r="K56" s="22"/>
      <c r="L56" s="22"/>
      <c r="M56" s="22"/>
      <c r="N56" s="98"/>
      <c r="O56" s="99">
        <f>SUM(F56+G56+H56+I56+J56+M56+L56)</f>
        <v>197.96</v>
      </c>
      <c r="P56" s="24"/>
      <c r="Q56" s="58"/>
    </row>
    <row r="57" spans="1:19" x14ac:dyDescent="0.2">
      <c r="A57" s="75"/>
      <c r="B57" s="55">
        <v>532</v>
      </c>
      <c r="C57" s="52" t="s">
        <v>19</v>
      </c>
      <c r="D57" s="77" t="s">
        <v>69</v>
      </c>
      <c r="E57" s="78">
        <v>10.6</v>
      </c>
      <c r="F57" s="79"/>
      <c r="G57" s="80"/>
      <c r="H57" s="57"/>
      <c r="I57" s="57"/>
      <c r="J57" s="57"/>
      <c r="K57" s="57"/>
      <c r="L57" s="57">
        <v>10.6</v>
      </c>
      <c r="M57" s="57"/>
      <c r="N57" s="100"/>
      <c r="O57" s="101">
        <f>SUM(F57+G57+H57+I57+J57+M57+L57)</f>
        <v>10.6</v>
      </c>
      <c r="P57" s="24"/>
      <c r="Q57" s="58"/>
    </row>
    <row r="58" spans="1:19" x14ac:dyDescent="0.2">
      <c r="A58" s="25"/>
      <c r="B58" s="26">
        <v>533</v>
      </c>
      <c r="C58" s="27" t="s">
        <v>57</v>
      </c>
      <c r="D58" s="83" t="s">
        <v>70</v>
      </c>
      <c r="E58" s="84">
        <v>60</v>
      </c>
      <c r="F58" s="85"/>
      <c r="G58" s="86"/>
      <c r="H58" s="34"/>
      <c r="I58" s="30"/>
      <c r="J58" s="30"/>
      <c r="K58" s="30"/>
      <c r="L58" s="30">
        <v>60</v>
      </c>
      <c r="M58" s="30"/>
      <c r="N58" s="100"/>
      <c r="O58" s="102">
        <f>SUM(F58+G58+H58+I58+J58+M58+L58)</f>
        <v>60</v>
      </c>
      <c r="P58" s="24"/>
      <c r="Q58" s="58"/>
    </row>
    <row r="59" spans="1:19" x14ac:dyDescent="0.2">
      <c r="A59" s="82"/>
      <c r="B59" s="26">
        <v>534</v>
      </c>
      <c r="C59" s="27" t="s">
        <v>71</v>
      </c>
      <c r="D59" s="27" t="s">
        <v>72</v>
      </c>
      <c r="E59" s="56">
        <v>38.25</v>
      </c>
      <c r="F59" s="30"/>
      <c r="G59" s="30">
        <v>38.25</v>
      </c>
      <c r="H59" s="30"/>
      <c r="I59" s="30"/>
      <c r="J59" s="30"/>
      <c r="K59" s="30"/>
      <c r="L59" s="30"/>
      <c r="M59" s="30"/>
      <c r="N59" s="100"/>
      <c r="O59" s="102">
        <f>SUM(F59+G59+H59+I59+J59+M59+L59)</f>
        <v>38.25</v>
      </c>
      <c r="P59" s="24"/>
      <c r="Q59" s="58"/>
    </row>
    <row r="60" spans="1:19" x14ac:dyDescent="0.2">
      <c r="A60" s="82"/>
      <c r="B60" s="103">
        <v>535</v>
      </c>
      <c r="C60" s="104" t="s">
        <v>73</v>
      </c>
      <c r="D60" s="104" t="s">
        <v>74</v>
      </c>
      <c r="E60" s="34">
        <v>720</v>
      </c>
      <c r="F60" s="34"/>
      <c r="G60" s="34"/>
      <c r="H60" s="34"/>
      <c r="I60" s="34"/>
      <c r="K60" s="34"/>
      <c r="L60" s="34"/>
      <c r="M60" s="34"/>
      <c r="N60" s="105">
        <v>720</v>
      </c>
      <c r="O60" s="101">
        <f>SUM(F60+G60+H60+I60+N60+M60+L60)</f>
        <v>720</v>
      </c>
      <c r="P60" s="24"/>
      <c r="Q60" s="58"/>
    </row>
    <row r="61" spans="1:19" ht="13.5" thickBot="1" x14ac:dyDescent="0.25">
      <c r="A61" s="106"/>
      <c r="B61" s="107"/>
      <c r="C61" s="108"/>
      <c r="D61" s="108"/>
      <c r="E61" s="109"/>
      <c r="F61" s="109"/>
      <c r="G61" s="109"/>
      <c r="H61" s="109"/>
      <c r="I61" s="109"/>
      <c r="J61" s="109"/>
      <c r="K61" s="109"/>
      <c r="L61" s="109"/>
      <c r="M61" s="109"/>
      <c r="N61" s="110"/>
      <c r="O61" s="101"/>
    </row>
    <row r="62" spans="1:19" ht="13.5" thickBot="1" x14ac:dyDescent="0.25">
      <c r="A62" s="44"/>
      <c r="B62" s="44"/>
      <c r="C62" s="44"/>
      <c r="D62" s="68" t="s">
        <v>42</v>
      </c>
      <c r="E62" s="69">
        <f>SUM(E56:E60)</f>
        <v>1026.81</v>
      </c>
      <c r="F62" s="69">
        <f t="shared" ref="F62:N62" si="12">SUM(F56:F61)</f>
        <v>0</v>
      </c>
      <c r="G62" s="69">
        <f t="shared" si="12"/>
        <v>236.21</v>
      </c>
      <c r="H62" s="69">
        <f t="shared" si="12"/>
        <v>0</v>
      </c>
      <c r="I62" s="69">
        <f t="shared" si="12"/>
        <v>0</v>
      </c>
      <c r="J62" s="69">
        <f t="shared" si="12"/>
        <v>0</v>
      </c>
      <c r="K62" s="69">
        <f t="shared" si="12"/>
        <v>0</v>
      </c>
      <c r="L62" s="69">
        <f t="shared" si="12"/>
        <v>70.599999999999994</v>
      </c>
      <c r="M62" s="69">
        <f t="shared" si="12"/>
        <v>0</v>
      </c>
      <c r="N62" s="111">
        <f t="shared" si="12"/>
        <v>720</v>
      </c>
      <c r="O62" s="111">
        <f>SUM(O56:O61)</f>
        <v>1026.81</v>
      </c>
      <c r="P62" s="24"/>
      <c r="Q62" s="24"/>
    </row>
    <row r="63" spans="1:19" ht="16.5" thickBot="1" x14ac:dyDescent="0.25">
      <c r="D63" s="71" t="s">
        <v>43</v>
      </c>
      <c r="E63" s="112">
        <f>SUM(E51+E62)</f>
        <v>4435.76</v>
      </c>
      <c r="F63" s="112">
        <f t="shared" ref="F63:M63" si="13">SUM(F51+F62)</f>
        <v>97.52000000000001</v>
      </c>
      <c r="G63" s="112">
        <f t="shared" si="13"/>
        <v>1182.7</v>
      </c>
      <c r="H63" s="112">
        <f t="shared" si="13"/>
        <v>1009</v>
      </c>
      <c r="I63" s="112">
        <f t="shared" si="13"/>
        <v>0</v>
      </c>
      <c r="J63" s="112">
        <f t="shared" si="13"/>
        <v>439.47</v>
      </c>
      <c r="K63" s="112">
        <f t="shared" si="13"/>
        <v>515</v>
      </c>
      <c r="L63" s="112">
        <f t="shared" si="13"/>
        <v>370.24</v>
      </c>
      <c r="M63" s="112">
        <f t="shared" si="13"/>
        <v>101.83</v>
      </c>
      <c r="N63" s="112">
        <f>N62</f>
        <v>720</v>
      </c>
      <c r="O63" s="112">
        <f>SUM(N51+O62)</f>
        <v>4435.76</v>
      </c>
      <c r="P63" s="113" t="s">
        <v>34</v>
      </c>
      <c r="Q63" s="114">
        <f>G62+H62+I62+J62+M62+L62+F62</f>
        <v>306.81</v>
      </c>
      <c r="R63" s="115" t="s">
        <v>32</v>
      </c>
      <c r="S63" s="116">
        <f>SUM(F56:M61)</f>
        <v>306.81</v>
      </c>
    </row>
    <row r="64" spans="1:19" ht="12.75" customHeight="1" x14ac:dyDescent="0.2">
      <c r="I64" s="92"/>
      <c r="J64" s="60"/>
      <c r="K64" s="60"/>
    </row>
    <row r="65" spans="1:19" ht="12.75" customHeight="1" x14ac:dyDescent="0.2">
      <c r="I65" s="60"/>
      <c r="J65" s="60"/>
      <c r="K65" s="60"/>
    </row>
    <row r="66" spans="1:19" ht="12.75" customHeight="1" thickBot="1" x14ac:dyDescent="0.25">
      <c r="A66" s="93" t="s">
        <v>75</v>
      </c>
      <c r="B66" s="93"/>
      <c r="C66" s="93"/>
      <c r="D66" s="93"/>
    </row>
    <row r="67" spans="1:19" ht="51.75" thickBot="1" x14ac:dyDescent="0.25">
      <c r="A67" s="7" t="s">
        <v>3</v>
      </c>
      <c r="B67" s="8" t="s">
        <v>4</v>
      </c>
      <c r="C67" s="9" t="s">
        <v>5</v>
      </c>
      <c r="D67" s="10" t="s">
        <v>6</v>
      </c>
      <c r="E67" s="117" t="s">
        <v>7</v>
      </c>
      <c r="F67" s="118" t="s">
        <v>76</v>
      </c>
      <c r="G67" s="118" t="s">
        <v>9</v>
      </c>
      <c r="H67" s="118" t="s">
        <v>10</v>
      </c>
      <c r="I67" s="118" t="s">
        <v>11</v>
      </c>
      <c r="J67" s="118" t="s">
        <v>12</v>
      </c>
      <c r="K67" s="118" t="s">
        <v>13</v>
      </c>
      <c r="L67" s="118" t="s">
        <v>14</v>
      </c>
      <c r="M67" s="118" t="s">
        <v>15</v>
      </c>
      <c r="N67" s="119" t="s">
        <v>68</v>
      </c>
      <c r="O67" s="10" t="s">
        <v>16</v>
      </c>
      <c r="P67" s="14"/>
      <c r="Q67" s="14"/>
      <c r="R67" s="14"/>
      <c r="S67" s="14"/>
    </row>
    <row r="68" spans="1:19" ht="12.75" customHeight="1" x14ac:dyDescent="0.2">
      <c r="A68" s="17">
        <v>42620</v>
      </c>
      <c r="B68" s="18">
        <v>536</v>
      </c>
      <c r="C68" s="19" t="s">
        <v>19</v>
      </c>
      <c r="D68" s="20" t="s">
        <v>20</v>
      </c>
      <c r="E68" s="56">
        <v>205.51</v>
      </c>
      <c r="F68" s="30"/>
      <c r="G68" s="56">
        <v>205.51</v>
      </c>
      <c r="H68" s="30"/>
      <c r="I68" s="30"/>
      <c r="J68" s="30"/>
      <c r="K68" s="30"/>
      <c r="L68" s="30"/>
      <c r="M68" s="120"/>
      <c r="N68" s="121"/>
      <c r="O68" s="122">
        <f>SUM(F68+G68+H68+I68+J68+M68+L68)</f>
        <v>205.51</v>
      </c>
      <c r="P68" s="24"/>
      <c r="Q68" s="58"/>
    </row>
    <row r="69" spans="1:19" ht="12.75" customHeight="1" x14ac:dyDescent="0.2">
      <c r="A69" s="75"/>
      <c r="B69" s="26">
        <v>537</v>
      </c>
      <c r="C69" s="27" t="s">
        <v>77</v>
      </c>
      <c r="D69" s="61" t="s">
        <v>78</v>
      </c>
      <c r="E69" s="56">
        <v>178</v>
      </c>
      <c r="F69" s="30"/>
      <c r="G69" s="30"/>
      <c r="H69" s="30"/>
      <c r="I69" s="30"/>
      <c r="J69" s="30">
        <v>178</v>
      </c>
      <c r="K69" s="30"/>
      <c r="L69" s="30"/>
      <c r="M69" s="120"/>
      <c r="N69" s="123"/>
      <c r="O69" s="102">
        <f>SUM(F69+G69+H69+I69+J69+M69+L69)</f>
        <v>178</v>
      </c>
      <c r="P69" s="24"/>
      <c r="Q69" s="58"/>
    </row>
    <row r="70" spans="1:19" ht="12.75" customHeight="1" x14ac:dyDescent="0.2">
      <c r="A70" s="75"/>
      <c r="B70" s="26">
        <v>538</v>
      </c>
      <c r="C70" s="27" t="s">
        <v>79</v>
      </c>
      <c r="D70" s="83" t="s">
        <v>80</v>
      </c>
      <c r="E70" s="56">
        <v>370</v>
      </c>
      <c r="F70" s="30"/>
      <c r="G70" s="30"/>
      <c r="H70" s="30"/>
      <c r="I70" s="30"/>
      <c r="J70" s="30"/>
      <c r="K70" s="30">
        <v>370</v>
      </c>
      <c r="L70" s="30"/>
      <c r="M70" s="120"/>
      <c r="N70" s="123"/>
      <c r="O70" s="102">
        <f>SUM(F70+G70+H70+I70+J70+M70+L70+K70)</f>
        <v>370</v>
      </c>
      <c r="P70" s="24"/>
      <c r="Q70" s="58"/>
    </row>
    <row r="71" spans="1:19" ht="13.5" customHeight="1" thickBot="1" x14ac:dyDescent="0.25">
      <c r="A71" s="25"/>
      <c r="B71" s="103">
        <v>539</v>
      </c>
      <c r="C71" s="104" t="s">
        <v>57</v>
      </c>
      <c r="D71" s="104" t="s">
        <v>81</v>
      </c>
      <c r="E71" s="124">
        <v>45</v>
      </c>
      <c r="F71" s="57"/>
      <c r="G71" s="57"/>
      <c r="H71" s="124"/>
      <c r="I71" s="57"/>
      <c r="J71" s="125"/>
      <c r="K71" s="125"/>
      <c r="L71" s="57">
        <v>45</v>
      </c>
      <c r="M71" s="126"/>
      <c r="N71" s="127"/>
      <c r="O71" s="128">
        <f>SUM(F71+G71+H71+I71+J71+M71+L71+K71)</f>
        <v>45</v>
      </c>
      <c r="P71" s="24"/>
      <c r="Q71" s="58"/>
    </row>
    <row r="72" spans="1:19" ht="13.5" thickBot="1" x14ac:dyDescent="0.25">
      <c r="A72" s="44"/>
      <c r="B72" s="44"/>
      <c r="C72" s="44"/>
      <c r="D72" s="68" t="s">
        <v>82</v>
      </c>
      <c r="E72" s="129">
        <f>SUM(E68:E71)</f>
        <v>798.51</v>
      </c>
      <c r="F72" s="130">
        <f t="shared" ref="F72:N72" si="14">SUM(F68:F71)</f>
        <v>0</v>
      </c>
      <c r="G72" s="130">
        <f t="shared" si="14"/>
        <v>205.51</v>
      </c>
      <c r="H72" s="130">
        <f t="shared" si="14"/>
        <v>0</v>
      </c>
      <c r="I72" s="130">
        <f t="shared" si="14"/>
        <v>0</v>
      </c>
      <c r="J72" s="130">
        <f t="shared" si="14"/>
        <v>178</v>
      </c>
      <c r="K72" s="130">
        <f>SUM(K68:K70)</f>
        <v>370</v>
      </c>
      <c r="L72" s="130">
        <f t="shared" si="14"/>
        <v>45</v>
      </c>
      <c r="M72" s="131">
        <f t="shared" si="14"/>
        <v>0</v>
      </c>
      <c r="N72" s="111">
        <f t="shared" si="14"/>
        <v>0</v>
      </c>
      <c r="O72" s="132">
        <f>SUM(O68:O71)</f>
        <v>798.51</v>
      </c>
      <c r="P72" s="24"/>
      <c r="Q72" s="24"/>
    </row>
    <row r="73" spans="1:19" ht="15" customHeight="1" thickBot="1" x14ac:dyDescent="0.25">
      <c r="D73" s="71" t="s">
        <v>43</v>
      </c>
      <c r="E73" s="133">
        <f t="shared" ref="E73:N73" si="15">SUM(E63+E72)</f>
        <v>5234.2700000000004</v>
      </c>
      <c r="F73" s="133">
        <f t="shared" si="15"/>
        <v>97.52000000000001</v>
      </c>
      <c r="G73" s="133">
        <f t="shared" si="15"/>
        <v>1388.21</v>
      </c>
      <c r="H73" s="133">
        <f t="shared" si="15"/>
        <v>1009</v>
      </c>
      <c r="I73" s="133">
        <f t="shared" si="15"/>
        <v>0</v>
      </c>
      <c r="J73" s="133">
        <f t="shared" si="15"/>
        <v>617.47</v>
      </c>
      <c r="K73" s="133">
        <f t="shared" si="15"/>
        <v>885</v>
      </c>
      <c r="L73" s="133">
        <f t="shared" si="15"/>
        <v>415.24</v>
      </c>
      <c r="M73" s="134">
        <f t="shared" si="15"/>
        <v>101.83</v>
      </c>
      <c r="N73" s="134">
        <f t="shared" si="15"/>
        <v>720</v>
      </c>
      <c r="O73" s="135">
        <f>SUM(O63+O72)</f>
        <v>5234.2700000000004</v>
      </c>
      <c r="P73" s="113" t="s">
        <v>34</v>
      </c>
      <c r="Q73" s="114">
        <f>G72+H72+I72+J72+K72+M72+L72+F72</f>
        <v>798.51</v>
      </c>
      <c r="R73" s="115" t="s">
        <v>32</v>
      </c>
      <c r="S73" s="116">
        <f>SUM(F68:M71)</f>
        <v>798.51</v>
      </c>
    </row>
    <row r="74" spans="1:19" ht="15" customHeight="1" x14ac:dyDescent="0.2">
      <c r="D74" s="71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7"/>
      <c r="P74" s="138"/>
      <c r="Q74" s="139"/>
      <c r="R74" s="140"/>
    </row>
    <row r="75" spans="1:19" ht="13.5" thickBot="1" x14ac:dyDescent="0.25">
      <c r="A75" s="1" t="s">
        <v>83</v>
      </c>
    </row>
    <row r="76" spans="1:19" ht="51.75" thickBot="1" x14ac:dyDescent="0.25">
      <c r="A76" s="7" t="s">
        <v>3</v>
      </c>
      <c r="B76" s="8" t="s">
        <v>4</v>
      </c>
      <c r="C76" s="141" t="s">
        <v>5</v>
      </c>
      <c r="D76" s="10" t="s">
        <v>6</v>
      </c>
      <c r="E76" s="11" t="s">
        <v>7</v>
      </c>
      <c r="F76" s="12" t="s">
        <v>76</v>
      </c>
      <c r="G76" s="12" t="s">
        <v>9</v>
      </c>
      <c r="H76" s="12" t="s">
        <v>10</v>
      </c>
      <c r="I76" s="12" t="s">
        <v>11</v>
      </c>
      <c r="J76" s="12" t="s">
        <v>12</v>
      </c>
      <c r="K76" s="12" t="s">
        <v>13</v>
      </c>
      <c r="L76" s="12" t="s">
        <v>14</v>
      </c>
      <c r="M76" s="12" t="s">
        <v>15</v>
      </c>
      <c r="N76" s="142" t="s">
        <v>68</v>
      </c>
      <c r="O76" s="10" t="s">
        <v>16</v>
      </c>
      <c r="P76" s="14"/>
      <c r="Q76" s="14"/>
      <c r="R76" s="14"/>
      <c r="S76" s="14"/>
    </row>
    <row r="77" spans="1:19" x14ac:dyDescent="0.2">
      <c r="A77" s="17">
        <v>42648</v>
      </c>
      <c r="B77" s="18">
        <v>540</v>
      </c>
      <c r="C77" s="52" t="s">
        <v>19</v>
      </c>
      <c r="D77" s="143" t="s">
        <v>20</v>
      </c>
      <c r="E77" s="53">
        <v>199.47</v>
      </c>
      <c r="F77" s="54"/>
      <c r="G77" s="53">
        <v>199.47</v>
      </c>
      <c r="H77" s="54"/>
      <c r="I77" s="54"/>
      <c r="J77" s="54"/>
      <c r="K77" s="54"/>
      <c r="L77" s="54"/>
      <c r="M77" s="144"/>
      <c r="N77" s="98"/>
      <c r="O77" s="122">
        <f>SUM(F77+G77+H77+I77+J77+M77+L77)</f>
        <v>199.47</v>
      </c>
      <c r="P77" s="24"/>
      <c r="Q77" s="58"/>
    </row>
    <row r="78" spans="1:19" x14ac:dyDescent="0.2">
      <c r="A78" s="75"/>
      <c r="B78" s="26">
        <v>541</v>
      </c>
      <c r="C78" s="27" t="s">
        <v>57</v>
      </c>
      <c r="D78" s="61" t="s">
        <v>84</v>
      </c>
      <c r="E78" s="56">
        <v>30</v>
      </c>
      <c r="F78" s="30"/>
      <c r="G78" s="30"/>
      <c r="H78" s="30"/>
      <c r="I78" s="30"/>
      <c r="J78" s="30"/>
      <c r="K78" s="30"/>
      <c r="L78" s="30">
        <v>30</v>
      </c>
      <c r="M78" s="120"/>
      <c r="N78" s="100"/>
      <c r="O78" s="102">
        <f>SUM(F78+G78+H78+I78+J78+M78+L78)</f>
        <v>30</v>
      </c>
      <c r="P78" s="24"/>
      <c r="Q78" s="58"/>
    </row>
    <row r="79" spans="1:19" x14ac:dyDescent="0.2">
      <c r="A79" s="75"/>
      <c r="B79" s="26">
        <v>542</v>
      </c>
      <c r="C79" s="27" t="s">
        <v>71</v>
      </c>
      <c r="D79" s="61" t="s">
        <v>85</v>
      </c>
      <c r="E79" s="56">
        <v>38.25</v>
      </c>
      <c r="F79" s="30"/>
      <c r="G79" s="30">
        <v>38.25</v>
      </c>
      <c r="H79" s="30"/>
      <c r="I79" s="30"/>
      <c r="J79" s="30"/>
      <c r="K79" s="30"/>
      <c r="L79" s="30"/>
      <c r="M79" s="120"/>
      <c r="N79" s="100"/>
      <c r="O79" s="102">
        <f>SUM(F79+G79+H79+I79+J79+M79+L79)</f>
        <v>38.25</v>
      </c>
      <c r="P79" s="24"/>
      <c r="Q79" s="58"/>
    </row>
    <row r="80" spans="1:19" ht="13.5" thickBot="1" x14ac:dyDescent="0.25">
      <c r="A80" s="75"/>
      <c r="B80" s="26">
        <v>543</v>
      </c>
      <c r="C80" s="27" t="s">
        <v>86</v>
      </c>
      <c r="D80" s="83" t="s">
        <v>87</v>
      </c>
      <c r="E80" s="56">
        <v>120</v>
      </c>
      <c r="F80" s="30">
        <v>20</v>
      </c>
      <c r="G80" s="30"/>
      <c r="H80" s="30">
        <v>100</v>
      </c>
      <c r="I80" s="30"/>
      <c r="J80" s="30"/>
      <c r="K80" s="30"/>
      <c r="L80" s="30"/>
      <c r="M80" s="120"/>
      <c r="N80" s="110"/>
      <c r="O80" s="128">
        <f>SUM(F80+G80+H80+I80+J80+M80+L80)</f>
        <v>120</v>
      </c>
      <c r="P80" s="24"/>
      <c r="Q80" s="58"/>
    </row>
    <row r="81" spans="1:20" ht="13.5" thickBot="1" x14ac:dyDescent="0.25">
      <c r="A81" s="44"/>
      <c r="B81" s="44"/>
      <c r="C81" s="44"/>
      <c r="D81" s="68" t="s">
        <v>88</v>
      </c>
      <c r="E81" s="129">
        <f t="shared" ref="E81:N81" si="16">SUM(E77:E80)</f>
        <v>387.72</v>
      </c>
      <c r="F81" s="130">
        <f t="shared" si="16"/>
        <v>20</v>
      </c>
      <c r="G81" s="130">
        <f t="shared" si="16"/>
        <v>237.72</v>
      </c>
      <c r="H81" s="130">
        <f t="shared" si="16"/>
        <v>100</v>
      </c>
      <c r="I81" s="130">
        <f t="shared" si="16"/>
        <v>0</v>
      </c>
      <c r="J81" s="130">
        <f t="shared" si="16"/>
        <v>0</v>
      </c>
      <c r="K81" s="130">
        <f t="shared" si="16"/>
        <v>0</v>
      </c>
      <c r="L81" s="130">
        <f t="shared" si="16"/>
        <v>30</v>
      </c>
      <c r="M81" s="131">
        <f t="shared" si="16"/>
        <v>0</v>
      </c>
      <c r="N81" s="131">
        <f t="shared" si="16"/>
        <v>0</v>
      </c>
      <c r="O81" s="132">
        <f>SUM(O77:O80)</f>
        <v>387.72</v>
      </c>
      <c r="P81" s="24"/>
      <c r="Q81" s="24"/>
    </row>
    <row r="82" spans="1:20" ht="16.5" thickBot="1" x14ac:dyDescent="0.25">
      <c r="D82" s="71" t="s">
        <v>43</v>
      </c>
      <c r="E82" s="133">
        <f>SUM(E73+E81)</f>
        <v>5621.9900000000007</v>
      </c>
      <c r="F82" s="133">
        <f t="shared" ref="F82:N82" si="17">SUM(F73+F81)</f>
        <v>117.52000000000001</v>
      </c>
      <c r="G82" s="133">
        <f t="shared" si="17"/>
        <v>1625.93</v>
      </c>
      <c r="H82" s="133">
        <f t="shared" si="17"/>
        <v>1109</v>
      </c>
      <c r="I82" s="133">
        <f t="shared" si="17"/>
        <v>0</v>
      </c>
      <c r="J82" s="133">
        <f t="shared" si="17"/>
        <v>617.47</v>
      </c>
      <c r="K82" s="133">
        <f t="shared" si="17"/>
        <v>885</v>
      </c>
      <c r="L82" s="133">
        <f t="shared" si="17"/>
        <v>445.24</v>
      </c>
      <c r="M82" s="134">
        <f t="shared" si="17"/>
        <v>101.83</v>
      </c>
      <c r="N82" s="134">
        <f t="shared" si="17"/>
        <v>720</v>
      </c>
      <c r="O82" s="135">
        <f>SUM(O73+O81)</f>
        <v>5621.9900000000007</v>
      </c>
      <c r="P82" s="113" t="s">
        <v>34</v>
      </c>
      <c r="Q82" s="114">
        <f>G81+H81+I81+J81+M81+L81+F81</f>
        <v>387.72</v>
      </c>
      <c r="R82" s="115" t="s">
        <v>32</v>
      </c>
      <c r="S82" s="116">
        <f>SUM(F77:M80)</f>
        <v>387.72</v>
      </c>
    </row>
    <row r="83" spans="1:20" ht="63.75" customHeight="1" x14ac:dyDescent="0.2"/>
    <row r="84" spans="1:20" ht="13.5" thickBot="1" x14ac:dyDescent="0.25">
      <c r="A84" s="1" t="s">
        <v>89</v>
      </c>
    </row>
    <row r="85" spans="1:20" ht="53.25" customHeight="1" thickBot="1" x14ac:dyDescent="0.25">
      <c r="A85" s="7" t="s">
        <v>3</v>
      </c>
      <c r="B85" s="8" t="s">
        <v>4</v>
      </c>
      <c r="C85" s="9" t="s">
        <v>5</v>
      </c>
      <c r="D85" s="141" t="s">
        <v>6</v>
      </c>
      <c r="E85" s="10" t="s">
        <v>7</v>
      </c>
      <c r="F85" s="10" t="s">
        <v>76</v>
      </c>
      <c r="G85" s="11" t="s">
        <v>9</v>
      </c>
      <c r="H85" s="12" t="s">
        <v>10</v>
      </c>
      <c r="I85" s="12" t="s">
        <v>11</v>
      </c>
      <c r="J85" s="12" t="s">
        <v>12</v>
      </c>
      <c r="K85" s="12" t="s">
        <v>13</v>
      </c>
      <c r="L85" s="12" t="s">
        <v>14</v>
      </c>
      <c r="M85" s="145" t="s">
        <v>15</v>
      </c>
      <c r="N85" s="94" t="s">
        <v>68</v>
      </c>
      <c r="O85" s="146" t="s">
        <v>16</v>
      </c>
      <c r="P85" s="14"/>
      <c r="Q85" s="14"/>
      <c r="R85" s="14"/>
      <c r="S85" s="14"/>
    </row>
    <row r="86" spans="1:20" x14ac:dyDescent="0.2">
      <c r="A86" s="50">
        <v>42676</v>
      </c>
      <c r="B86" s="147">
        <v>544</v>
      </c>
      <c r="C86" s="147" t="s">
        <v>90</v>
      </c>
      <c r="D86" s="148" t="s">
        <v>91</v>
      </c>
      <c r="E86" s="149">
        <v>895.73</v>
      </c>
      <c r="F86" s="150"/>
      <c r="G86" s="151"/>
      <c r="H86" s="54">
        <v>895.73</v>
      </c>
      <c r="I86" s="54"/>
      <c r="J86" s="54"/>
      <c r="K86" s="54"/>
      <c r="L86" s="54"/>
      <c r="M86" s="144"/>
      <c r="N86" s="152"/>
      <c r="O86" s="102">
        <f>SUM(F86+G86+H86+I86+J86+K86+M86+L86+N86+L86)</f>
        <v>895.73</v>
      </c>
      <c r="P86" s="24"/>
      <c r="Q86" s="58"/>
    </row>
    <row r="87" spans="1:20" x14ac:dyDescent="0.2">
      <c r="A87" s="75"/>
      <c r="B87" s="153">
        <v>545</v>
      </c>
      <c r="C87" s="153" t="s">
        <v>92</v>
      </c>
      <c r="D87" s="154" t="s">
        <v>93</v>
      </c>
      <c r="E87" s="155">
        <v>570</v>
      </c>
      <c r="F87" s="155">
        <v>95</v>
      </c>
      <c r="G87" s="86"/>
      <c r="H87" s="30"/>
      <c r="I87" s="30"/>
      <c r="J87" s="30"/>
      <c r="K87" s="30"/>
      <c r="L87" s="30"/>
      <c r="M87" s="120"/>
      <c r="N87" s="105">
        <v>475</v>
      </c>
      <c r="O87" s="102">
        <f t="shared" ref="O87:O91" si="18">SUM(F87+G87+H87+I87+J87+K87+M87+L87+N87+L87)</f>
        <v>570</v>
      </c>
      <c r="P87" s="24"/>
      <c r="Q87" s="58"/>
    </row>
    <row r="88" spans="1:20" x14ac:dyDescent="0.2">
      <c r="A88" s="75"/>
      <c r="B88" s="153">
        <v>546</v>
      </c>
      <c r="C88" s="27" t="s">
        <v>19</v>
      </c>
      <c r="D88" s="28" t="s">
        <v>20</v>
      </c>
      <c r="E88" s="155">
        <v>199.47</v>
      </c>
      <c r="F88" s="85"/>
      <c r="G88" s="156">
        <v>199.47</v>
      </c>
      <c r="H88" s="30"/>
      <c r="I88" s="30"/>
      <c r="J88" s="30"/>
      <c r="K88" s="30"/>
      <c r="L88" s="30"/>
      <c r="M88" s="120"/>
      <c r="N88" s="105"/>
      <c r="O88" s="102">
        <f t="shared" si="18"/>
        <v>199.47</v>
      </c>
      <c r="P88" s="24"/>
      <c r="Q88" s="58"/>
    </row>
    <row r="89" spans="1:20" x14ac:dyDescent="0.2">
      <c r="A89" s="75"/>
      <c r="B89" s="153">
        <v>547</v>
      </c>
      <c r="C89" s="153" t="s">
        <v>94</v>
      </c>
      <c r="D89" s="154" t="s">
        <v>95</v>
      </c>
      <c r="E89" s="155">
        <v>375</v>
      </c>
      <c r="F89" s="85"/>
      <c r="G89" s="86"/>
      <c r="H89" s="30"/>
      <c r="I89" s="30"/>
      <c r="J89" s="30"/>
      <c r="K89" s="30"/>
      <c r="L89" s="30"/>
      <c r="M89" s="120"/>
      <c r="N89" s="105">
        <v>375</v>
      </c>
      <c r="O89" s="102">
        <f>SUM(F89+G89+H89+I89+J89+K89+M89+L89+N89+L89)</f>
        <v>375</v>
      </c>
      <c r="P89" s="24"/>
      <c r="Q89" s="58"/>
    </row>
    <row r="90" spans="1:20" x14ac:dyDescent="0.2">
      <c r="A90" s="75"/>
      <c r="B90" s="153">
        <v>548</v>
      </c>
      <c r="C90" s="153" t="s">
        <v>96</v>
      </c>
      <c r="D90" s="154" t="s">
        <v>97</v>
      </c>
      <c r="E90" s="155">
        <v>958.8</v>
      </c>
      <c r="F90" s="155">
        <v>159.80000000000001</v>
      </c>
      <c r="G90" s="86"/>
      <c r="H90" s="30"/>
      <c r="I90" s="30"/>
      <c r="J90" s="30"/>
      <c r="K90" s="30"/>
      <c r="L90" s="30"/>
      <c r="M90" s="120"/>
      <c r="N90" s="105">
        <v>799</v>
      </c>
      <c r="O90" s="102">
        <f t="shared" si="18"/>
        <v>958.8</v>
      </c>
      <c r="P90" s="24"/>
      <c r="Q90" s="58"/>
    </row>
    <row r="91" spans="1:20" ht="15" customHeight="1" thickBot="1" x14ac:dyDescent="0.25">
      <c r="A91" s="75"/>
      <c r="B91" s="26"/>
      <c r="C91" s="27"/>
      <c r="D91" s="35"/>
      <c r="E91" s="102"/>
      <c r="F91" s="85"/>
      <c r="G91" s="86"/>
      <c r="H91" s="30"/>
      <c r="I91" s="30"/>
      <c r="J91" s="30"/>
      <c r="K91" s="30"/>
      <c r="L91" s="30"/>
      <c r="M91" s="120"/>
      <c r="N91" s="157"/>
      <c r="O91" s="102">
        <f t="shared" si="18"/>
        <v>0</v>
      </c>
      <c r="P91" s="24"/>
      <c r="Q91" s="58"/>
    </row>
    <row r="92" spans="1:20" ht="13.5" thickBot="1" x14ac:dyDescent="0.25">
      <c r="A92" s="44"/>
      <c r="B92" s="44"/>
      <c r="C92" s="44"/>
      <c r="D92" s="68" t="s">
        <v>98</v>
      </c>
      <c r="E92" s="111">
        <f>SUM(E86:E90)</f>
        <v>2999</v>
      </c>
      <c r="F92" s="111">
        <f t="shared" ref="F92:N92" si="19">SUM(F86:F91)</f>
        <v>254.8</v>
      </c>
      <c r="G92" s="158">
        <f t="shared" si="19"/>
        <v>199.47</v>
      </c>
      <c r="H92" s="129">
        <f t="shared" si="19"/>
        <v>895.73</v>
      </c>
      <c r="I92" s="129">
        <f t="shared" si="19"/>
        <v>0</v>
      </c>
      <c r="J92" s="129">
        <f t="shared" si="19"/>
        <v>0</v>
      </c>
      <c r="K92" s="129">
        <f t="shared" si="19"/>
        <v>0</v>
      </c>
      <c r="L92" s="129">
        <f t="shared" si="19"/>
        <v>0</v>
      </c>
      <c r="M92" s="159">
        <f t="shared" si="19"/>
        <v>0</v>
      </c>
      <c r="N92" s="159">
        <f t="shared" si="19"/>
        <v>1649</v>
      </c>
      <c r="O92" s="111">
        <f>SUM(O86:O91)</f>
        <v>2999</v>
      </c>
      <c r="P92" s="24"/>
      <c r="Q92" s="24"/>
    </row>
    <row r="93" spans="1:20" ht="16.5" thickBot="1" x14ac:dyDescent="0.25">
      <c r="D93" s="71" t="s">
        <v>43</v>
      </c>
      <c r="E93" s="133">
        <f>SUM(E82+E92)</f>
        <v>8620.9900000000016</v>
      </c>
      <c r="F93" s="133">
        <f t="shared" ref="F93:M93" si="20">SUM(F82+F92)</f>
        <v>372.32000000000005</v>
      </c>
      <c r="G93" s="135">
        <f t="shared" si="20"/>
        <v>1825.4</v>
      </c>
      <c r="H93" s="133">
        <f t="shared" si="20"/>
        <v>2004.73</v>
      </c>
      <c r="I93" s="133">
        <f t="shared" si="20"/>
        <v>0</v>
      </c>
      <c r="J93" s="133">
        <f t="shared" si="20"/>
        <v>617.47</v>
      </c>
      <c r="K93" s="133">
        <f t="shared" si="20"/>
        <v>885</v>
      </c>
      <c r="L93" s="133">
        <f t="shared" si="20"/>
        <v>445.24</v>
      </c>
      <c r="M93" s="134">
        <f t="shared" si="20"/>
        <v>101.83</v>
      </c>
      <c r="N93" s="134">
        <f>N82+N92</f>
        <v>2369</v>
      </c>
      <c r="O93" s="133">
        <f>SUM(O82+O92)</f>
        <v>8620.9900000000016</v>
      </c>
      <c r="P93" s="160" t="s">
        <v>34</v>
      </c>
      <c r="Q93" s="114">
        <f>G92+H92+I92+J92+M92+L92+F92</f>
        <v>1350</v>
      </c>
      <c r="R93" s="115" t="s">
        <v>32</v>
      </c>
      <c r="S93" s="116">
        <f>SUM(F86:M91)</f>
        <v>1350</v>
      </c>
    </row>
    <row r="94" spans="1:20" x14ac:dyDescent="0.2">
      <c r="D94" s="71" t="s">
        <v>99</v>
      </c>
      <c r="E94" s="49">
        <f>E92-F92</f>
        <v>2744.2</v>
      </c>
    </row>
    <row r="95" spans="1:20" ht="13.5" thickBot="1" x14ac:dyDescent="0.25">
      <c r="A95" s="161">
        <v>42705</v>
      </c>
    </row>
    <row r="96" spans="1:20" ht="51.75" thickBot="1" x14ac:dyDescent="0.25">
      <c r="A96" s="7" t="s">
        <v>3</v>
      </c>
      <c r="B96" s="8" t="s">
        <v>4</v>
      </c>
      <c r="C96" s="9" t="s">
        <v>5</v>
      </c>
      <c r="D96" s="141" t="s">
        <v>6</v>
      </c>
      <c r="E96" s="146" t="s">
        <v>7</v>
      </c>
      <c r="F96" s="146" t="s">
        <v>76</v>
      </c>
      <c r="G96" s="162" t="s">
        <v>9</v>
      </c>
      <c r="H96" s="118" t="s">
        <v>10</v>
      </c>
      <c r="I96" s="118" t="s">
        <v>11</v>
      </c>
      <c r="J96" s="118" t="s">
        <v>12</v>
      </c>
      <c r="K96" s="118" t="s">
        <v>13</v>
      </c>
      <c r="L96" s="118" t="s">
        <v>100</v>
      </c>
      <c r="M96" s="163" t="s">
        <v>15</v>
      </c>
      <c r="N96" s="164" t="s">
        <v>68</v>
      </c>
      <c r="O96" s="164" t="s">
        <v>101</v>
      </c>
      <c r="P96" s="146" t="s">
        <v>16</v>
      </c>
      <c r="Q96" s="14"/>
      <c r="R96" s="14"/>
      <c r="S96" s="14"/>
      <c r="T96" s="14"/>
    </row>
    <row r="97" spans="1:20" x14ac:dyDescent="0.2">
      <c r="A97" s="17">
        <v>42711</v>
      </c>
      <c r="B97" s="153">
        <v>549</v>
      </c>
      <c r="C97" s="27" t="s">
        <v>19</v>
      </c>
      <c r="D97" s="28" t="s">
        <v>20</v>
      </c>
      <c r="E97" s="155">
        <v>199.47</v>
      </c>
      <c r="F97" s="85"/>
      <c r="G97" s="29">
        <v>199.47</v>
      </c>
      <c r="H97" s="30"/>
      <c r="I97" s="30"/>
      <c r="J97" s="30"/>
      <c r="K97" s="30"/>
      <c r="L97" s="30"/>
      <c r="M97" s="120"/>
      <c r="N97" s="34"/>
      <c r="O97" s="105"/>
      <c r="P97" s="102">
        <f>SUM(F97+G97+H97+I97+J97+K97+M97+L97+N97+O97)</f>
        <v>199.47</v>
      </c>
      <c r="Q97" s="24"/>
      <c r="R97" s="58"/>
    </row>
    <row r="98" spans="1:20" x14ac:dyDescent="0.2">
      <c r="A98" s="75"/>
      <c r="B98" s="153">
        <v>550</v>
      </c>
      <c r="C98" s="153" t="s">
        <v>102</v>
      </c>
      <c r="D98" s="154" t="s">
        <v>103</v>
      </c>
      <c r="E98" s="155">
        <v>60</v>
      </c>
      <c r="F98" s="155"/>
      <c r="G98" s="165"/>
      <c r="H98" s="30"/>
      <c r="I98" s="30"/>
      <c r="J98" s="30"/>
      <c r="K98" s="30"/>
      <c r="L98" s="30">
        <v>60</v>
      </c>
      <c r="M98" s="120"/>
      <c r="N98" s="34"/>
      <c r="O98" s="105"/>
      <c r="P98" s="102">
        <f t="shared" ref="P98:P106" si="21">SUM(F98+G98+H98+I98+J98+K98+M98+L98+N98+O98)</f>
        <v>60</v>
      </c>
      <c r="Q98" s="24"/>
      <c r="R98" s="58"/>
    </row>
    <row r="99" spans="1:20" x14ac:dyDescent="0.2">
      <c r="A99" s="75"/>
      <c r="B99" s="153">
        <v>551</v>
      </c>
      <c r="C99" s="27" t="s">
        <v>104</v>
      </c>
      <c r="D99" s="28" t="s">
        <v>105</v>
      </c>
      <c r="E99" s="155">
        <v>37.619999999999997</v>
      </c>
      <c r="F99" s="85">
        <v>6.27</v>
      </c>
      <c r="G99" s="166"/>
      <c r="H99" s="30"/>
      <c r="I99" s="30"/>
      <c r="J99" s="30">
        <v>31.35</v>
      </c>
      <c r="K99" s="30"/>
      <c r="L99" s="30"/>
      <c r="M99" s="120"/>
      <c r="N99" s="34"/>
      <c r="O99" s="105"/>
      <c r="P99" s="102">
        <f t="shared" si="21"/>
        <v>37.620000000000005</v>
      </c>
      <c r="Q99" s="24"/>
      <c r="R99" s="58"/>
    </row>
    <row r="100" spans="1:20" x14ac:dyDescent="0.2">
      <c r="A100" s="75"/>
      <c r="B100" s="153">
        <v>552</v>
      </c>
      <c r="C100" s="153" t="s">
        <v>106</v>
      </c>
      <c r="D100" s="154" t="s">
        <v>107</v>
      </c>
      <c r="E100" s="155">
        <v>2558</v>
      </c>
      <c r="F100" s="85"/>
      <c r="G100" s="165"/>
      <c r="H100" s="30"/>
      <c r="I100" s="30"/>
      <c r="J100" s="30"/>
      <c r="K100" s="30"/>
      <c r="L100" s="30"/>
      <c r="M100" s="120"/>
      <c r="N100" s="34"/>
      <c r="O100" s="105">
        <v>2558</v>
      </c>
      <c r="P100" s="102">
        <f t="shared" si="21"/>
        <v>2558</v>
      </c>
      <c r="Q100" s="24"/>
      <c r="R100" s="58"/>
    </row>
    <row r="101" spans="1:20" x14ac:dyDescent="0.2">
      <c r="A101" s="75"/>
      <c r="B101" s="153">
        <v>553</v>
      </c>
      <c r="C101" s="153" t="s">
        <v>108</v>
      </c>
      <c r="D101" s="154" t="s">
        <v>109</v>
      </c>
      <c r="E101" s="155">
        <v>370</v>
      </c>
      <c r="F101" s="155"/>
      <c r="G101" s="165"/>
      <c r="H101" s="30"/>
      <c r="I101" s="30"/>
      <c r="J101" s="30"/>
      <c r="K101" s="30">
        <v>370</v>
      </c>
      <c r="L101" s="30"/>
      <c r="M101" s="120"/>
      <c r="N101" s="34"/>
      <c r="O101" s="105"/>
      <c r="P101" s="102">
        <f t="shared" si="21"/>
        <v>370</v>
      </c>
      <c r="Q101" s="24"/>
      <c r="R101" s="58"/>
    </row>
    <row r="102" spans="1:20" x14ac:dyDescent="0.2">
      <c r="A102" s="167"/>
      <c r="B102" s="168">
        <v>554</v>
      </c>
      <c r="C102" s="76" t="s">
        <v>110</v>
      </c>
      <c r="D102" s="169" t="s">
        <v>111</v>
      </c>
      <c r="E102" s="101">
        <v>30</v>
      </c>
      <c r="F102" s="79"/>
      <c r="G102" s="170"/>
      <c r="H102" s="57"/>
      <c r="I102" s="57">
        <v>30</v>
      </c>
      <c r="J102" s="57"/>
      <c r="K102" s="57"/>
      <c r="L102" s="57"/>
      <c r="M102" s="126"/>
      <c r="N102" s="124"/>
      <c r="O102" s="157"/>
      <c r="P102" s="102">
        <f t="shared" si="21"/>
        <v>30</v>
      </c>
      <c r="Q102" s="24"/>
      <c r="R102" s="58"/>
    </row>
    <row r="103" spans="1:20" x14ac:dyDescent="0.2">
      <c r="A103" s="171"/>
      <c r="B103" s="172">
        <v>555</v>
      </c>
      <c r="C103" s="27" t="s">
        <v>112</v>
      </c>
      <c r="D103" s="35" t="s">
        <v>113</v>
      </c>
      <c r="E103" s="102">
        <v>18</v>
      </c>
      <c r="F103" s="85"/>
      <c r="G103" s="165"/>
      <c r="H103" s="30"/>
      <c r="I103" s="30"/>
      <c r="J103" s="30">
        <v>18</v>
      </c>
      <c r="K103" s="30"/>
      <c r="L103" s="30"/>
      <c r="M103" s="30"/>
      <c r="N103" s="34"/>
      <c r="O103" s="105"/>
      <c r="P103" s="102">
        <f t="shared" si="21"/>
        <v>18</v>
      </c>
      <c r="Q103" s="24"/>
      <c r="R103" s="58"/>
    </row>
    <row r="104" spans="1:20" x14ac:dyDescent="0.2">
      <c r="A104" s="171"/>
      <c r="B104" s="172">
        <v>556</v>
      </c>
      <c r="C104" s="27" t="s">
        <v>114</v>
      </c>
      <c r="D104" s="35" t="s">
        <v>115</v>
      </c>
      <c r="E104" s="101">
        <v>158</v>
      </c>
      <c r="F104" s="79"/>
      <c r="G104" s="170"/>
      <c r="H104" s="57"/>
      <c r="I104" s="57"/>
      <c r="J104" s="57">
        <v>158</v>
      </c>
      <c r="K104" s="57"/>
      <c r="L104" s="57"/>
      <c r="M104" s="57"/>
      <c r="N104" s="124"/>
      <c r="O104" s="157"/>
      <c r="P104" s="102">
        <f t="shared" si="21"/>
        <v>158</v>
      </c>
      <c r="Q104" s="24"/>
      <c r="R104" s="58"/>
    </row>
    <row r="105" spans="1:20" ht="13.5" thickBot="1" x14ac:dyDescent="0.25">
      <c r="A105" s="171"/>
      <c r="B105" s="32">
        <v>557</v>
      </c>
      <c r="C105" s="28" t="s">
        <v>116</v>
      </c>
      <c r="D105" s="173" t="s">
        <v>117</v>
      </c>
      <c r="E105" s="174">
        <v>10</v>
      </c>
      <c r="F105" s="175"/>
      <c r="G105" s="176"/>
      <c r="H105" s="177"/>
      <c r="I105" s="177"/>
      <c r="J105" s="177"/>
      <c r="K105" s="177"/>
      <c r="L105" s="177"/>
      <c r="M105" s="41"/>
      <c r="N105" s="178">
        <v>10</v>
      </c>
      <c r="O105" s="179"/>
      <c r="P105" s="101">
        <f t="shared" si="21"/>
        <v>10</v>
      </c>
      <c r="Q105" s="24"/>
      <c r="R105" s="58"/>
    </row>
    <row r="106" spans="1:20" ht="13.5" thickBot="1" x14ac:dyDescent="0.25">
      <c r="A106" s="44"/>
      <c r="B106" s="44"/>
      <c r="C106" s="44"/>
      <c r="D106" s="68" t="s">
        <v>118</v>
      </c>
      <c r="E106" s="111">
        <f>SUM(E97:E105)</f>
        <v>3441.09</v>
      </c>
      <c r="F106" s="111">
        <f t="shared" ref="F106:O106" si="22">SUM(F97:F105)</f>
        <v>6.27</v>
      </c>
      <c r="G106" s="111">
        <f t="shared" si="22"/>
        <v>199.47</v>
      </c>
      <c r="H106" s="111">
        <f t="shared" si="22"/>
        <v>0</v>
      </c>
      <c r="I106" s="111">
        <f t="shared" si="22"/>
        <v>30</v>
      </c>
      <c r="J106" s="111">
        <f t="shared" si="22"/>
        <v>207.35</v>
      </c>
      <c r="K106" s="111">
        <f t="shared" si="22"/>
        <v>370</v>
      </c>
      <c r="L106" s="111">
        <f t="shared" si="22"/>
        <v>60</v>
      </c>
      <c r="M106" s="111">
        <f t="shared" si="22"/>
        <v>0</v>
      </c>
      <c r="N106" s="111">
        <f t="shared" si="22"/>
        <v>10</v>
      </c>
      <c r="O106" s="111">
        <f t="shared" si="22"/>
        <v>2558</v>
      </c>
      <c r="P106" s="111">
        <f t="shared" si="21"/>
        <v>3441.09</v>
      </c>
      <c r="Q106" s="24"/>
      <c r="R106" s="24"/>
    </row>
    <row r="107" spans="1:20" ht="20.25" customHeight="1" thickBot="1" x14ac:dyDescent="0.25">
      <c r="D107" s="71" t="s">
        <v>43</v>
      </c>
      <c r="E107" s="133">
        <f>SUM(E93+E106)</f>
        <v>12062.080000000002</v>
      </c>
      <c r="F107" s="133">
        <f t="shared" ref="F107:N107" si="23">SUM(F93+F106)</f>
        <v>378.59000000000003</v>
      </c>
      <c r="G107" s="133">
        <f t="shared" si="23"/>
        <v>2024.8700000000001</v>
      </c>
      <c r="H107" s="133">
        <f t="shared" si="23"/>
        <v>2004.73</v>
      </c>
      <c r="I107" s="133">
        <f t="shared" si="23"/>
        <v>30</v>
      </c>
      <c r="J107" s="133">
        <f t="shared" si="23"/>
        <v>824.82</v>
      </c>
      <c r="K107" s="133">
        <f t="shared" si="23"/>
        <v>1255</v>
      </c>
      <c r="L107" s="133">
        <f t="shared" si="23"/>
        <v>505.24</v>
      </c>
      <c r="M107" s="133">
        <f t="shared" si="23"/>
        <v>101.83</v>
      </c>
      <c r="N107" s="133">
        <f t="shared" si="23"/>
        <v>2379</v>
      </c>
      <c r="O107" s="133">
        <f>O106</f>
        <v>2558</v>
      </c>
      <c r="P107" s="112">
        <f>SUM(O93+P106)</f>
        <v>12062.080000000002</v>
      </c>
      <c r="Q107" s="160" t="s">
        <v>34</v>
      </c>
      <c r="R107" s="114">
        <f>G106+H106+I106+J106+M106+L106+F106+O106+K106+N106</f>
        <v>3441.09</v>
      </c>
      <c r="S107" s="115" t="s">
        <v>32</v>
      </c>
      <c r="T107" s="116">
        <f>SUM(F97:O105)</f>
        <v>3441.09</v>
      </c>
    </row>
    <row r="109" spans="1:20" ht="13.5" thickBot="1" x14ac:dyDescent="0.25">
      <c r="A109" s="161">
        <v>42736</v>
      </c>
    </row>
    <row r="110" spans="1:20" ht="51.75" thickBot="1" x14ac:dyDescent="0.25">
      <c r="A110" s="7" t="s">
        <v>3</v>
      </c>
      <c r="B110" s="8" t="s">
        <v>4</v>
      </c>
      <c r="C110" s="9" t="s">
        <v>5</v>
      </c>
      <c r="D110" s="141" t="s">
        <v>6</v>
      </c>
      <c r="E110" s="10" t="s">
        <v>7</v>
      </c>
      <c r="F110" s="10" t="s">
        <v>76</v>
      </c>
      <c r="G110" s="7" t="s">
        <v>9</v>
      </c>
      <c r="H110" s="12" t="s">
        <v>10</v>
      </c>
      <c r="I110" s="12" t="s">
        <v>11</v>
      </c>
      <c r="J110" s="12" t="s">
        <v>12</v>
      </c>
      <c r="K110" s="12" t="s">
        <v>13</v>
      </c>
      <c r="L110" s="12" t="s">
        <v>100</v>
      </c>
      <c r="M110" s="145" t="s">
        <v>15</v>
      </c>
      <c r="N110" s="180" t="s">
        <v>68</v>
      </c>
      <c r="O110" s="181" t="s">
        <v>101</v>
      </c>
      <c r="P110" s="10" t="s">
        <v>16</v>
      </c>
      <c r="Q110" s="14"/>
      <c r="R110" s="14"/>
      <c r="S110" s="14"/>
      <c r="T110" s="14"/>
    </row>
    <row r="111" spans="1:20" x14ac:dyDescent="0.2">
      <c r="A111" s="50">
        <v>42373</v>
      </c>
      <c r="B111" s="147">
        <v>558</v>
      </c>
      <c r="C111" s="52" t="s">
        <v>19</v>
      </c>
      <c r="D111" s="143" t="s">
        <v>20</v>
      </c>
      <c r="E111" s="149">
        <v>243.51</v>
      </c>
      <c r="F111" s="150"/>
      <c r="G111" s="182">
        <v>204.03</v>
      </c>
      <c r="H111" s="54"/>
      <c r="I111" s="54"/>
      <c r="J111" s="54"/>
      <c r="K111" s="54"/>
      <c r="L111" s="54"/>
      <c r="M111" s="144">
        <v>39.479999999999997</v>
      </c>
      <c r="N111" s="183"/>
      <c r="O111" s="152"/>
      <c r="P111" s="122">
        <f>SUM(F111+G111+H111+I111+J111+K111+M111+L111+N111+O111)</f>
        <v>243.51</v>
      </c>
      <c r="Q111" s="24"/>
      <c r="R111" s="58"/>
    </row>
    <row r="112" spans="1:20" x14ac:dyDescent="0.2">
      <c r="A112" s="75"/>
      <c r="B112" s="153">
        <v>559</v>
      </c>
      <c r="C112" s="153" t="s">
        <v>102</v>
      </c>
      <c r="D112" s="154" t="s">
        <v>119</v>
      </c>
      <c r="E112" s="155">
        <v>30</v>
      </c>
      <c r="F112" s="155"/>
      <c r="G112" s="165"/>
      <c r="H112" s="30"/>
      <c r="I112" s="30"/>
      <c r="J112" s="30"/>
      <c r="K112" s="30"/>
      <c r="L112" s="30">
        <v>30</v>
      </c>
      <c r="M112" s="120"/>
      <c r="N112" s="34"/>
      <c r="O112" s="105"/>
      <c r="P112" s="102">
        <f t="shared" ref="P112:P114" si="24">SUM(F112+G112+H112+I112+J112+K112+M112+L112+N112+O112)</f>
        <v>30</v>
      </c>
      <c r="Q112" s="24"/>
      <c r="R112" s="58"/>
    </row>
    <row r="113" spans="1:20" ht="13.5" thickBot="1" x14ac:dyDescent="0.25">
      <c r="A113" s="171"/>
      <c r="B113" s="32">
        <v>560</v>
      </c>
      <c r="C113" s="28" t="s">
        <v>120</v>
      </c>
      <c r="D113" s="173" t="s">
        <v>121</v>
      </c>
      <c r="E113" s="174">
        <v>38.25</v>
      </c>
      <c r="F113" s="175"/>
      <c r="G113" s="176">
        <v>38.25</v>
      </c>
      <c r="H113" s="177"/>
      <c r="I113" s="177"/>
      <c r="J113" s="177"/>
      <c r="K113" s="177"/>
      <c r="L113" s="177"/>
      <c r="M113" s="41"/>
      <c r="N113" s="178"/>
      <c r="O113" s="179"/>
      <c r="P113" s="101">
        <f t="shared" si="24"/>
        <v>38.25</v>
      </c>
      <c r="Q113" s="24"/>
      <c r="R113" s="58"/>
    </row>
    <row r="114" spans="1:20" ht="13.5" thickBot="1" x14ac:dyDescent="0.25">
      <c r="A114" s="44"/>
      <c r="B114" s="44"/>
      <c r="C114" s="44"/>
      <c r="D114" s="68" t="s">
        <v>122</v>
      </c>
      <c r="E114" s="111">
        <f t="shared" ref="E114:O114" si="25">SUM(E111:E113)</f>
        <v>311.76</v>
      </c>
      <c r="F114" s="111">
        <f t="shared" si="25"/>
        <v>0</v>
      </c>
      <c r="G114" s="111">
        <f t="shared" si="25"/>
        <v>242.28</v>
      </c>
      <c r="H114" s="111">
        <f t="shared" si="25"/>
        <v>0</v>
      </c>
      <c r="I114" s="111">
        <f t="shared" si="25"/>
        <v>0</v>
      </c>
      <c r="J114" s="111">
        <f t="shared" si="25"/>
        <v>0</v>
      </c>
      <c r="K114" s="111">
        <f t="shared" si="25"/>
        <v>0</v>
      </c>
      <c r="L114" s="111">
        <f t="shared" si="25"/>
        <v>30</v>
      </c>
      <c r="M114" s="111">
        <f t="shared" si="25"/>
        <v>39.479999999999997</v>
      </c>
      <c r="N114" s="111">
        <f t="shared" si="25"/>
        <v>0</v>
      </c>
      <c r="O114" s="111">
        <f t="shared" si="25"/>
        <v>0</v>
      </c>
      <c r="P114" s="111">
        <f t="shared" si="24"/>
        <v>311.76</v>
      </c>
      <c r="Q114" s="24"/>
      <c r="R114" s="24"/>
    </row>
    <row r="115" spans="1:20" ht="16.5" thickBot="1" x14ac:dyDescent="0.25">
      <c r="D115" s="71" t="s">
        <v>43</v>
      </c>
      <c r="E115" s="133">
        <f t="shared" ref="E115:P115" si="26">SUM(E107+E114)</f>
        <v>12373.840000000002</v>
      </c>
      <c r="F115" s="133">
        <f t="shared" si="26"/>
        <v>378.59000000000003</v>
      </c>
      <c r="G115" s="133">
        <f t="shared" si="26"/>
        <v>2267.15</v>
      </c>
      <c r="H115" s="133">
        <f t="shared" si="26"/>
        <v>2004.73</v>
      </c>
      <c r="I115" s="133">
        <f t="shared" si="26"/>
        <v>30</v>
      </c>
      <c r="J115" s="133">
        <f t="shared" si="26"/>
        <v>824.82</v>
      </c>
      <c r="K115" s="133">
        <f t="shared" si="26"/>
        <v>1255</v>
      </c>
      <c r="L115" s="133">
        <f t="shared" si="26"/>
        <v>535.24</v>
      </c>
      <c r="M115" s="133">
        <f t="shared" si="26"/>
        <v>141.31</v>
      </c>
      <c r="N115" s="133">
        <f t="shared" si="26"/>
        <v>2379</v>
      </c>
      <c r="O115" s="133">
        <f t="shared" si="26"/>
        <v>2558</v>
      </c>
      <c r="P115" s="112">
        <f t="shared" si="26"/>
        <v>12373.840000000002</v>
      </c>
      <c r="Q115" s="160" t="s">
        <v>34</v>
      </c>
      <c r="R115" s="114">
        <f>G114+H114+I114+J114+M114+L114+F114+O114+K114+N114</f>
        <v>311.76</v>
      </c>
      <c r="S115" s="115" t="s">
        <v>32</v>
      </c>
      <c r="T115" s="116">
        <f>SUM(F111:O113)</f>
        <v>311.76</v>
      </c>
    </row>
    <row r="117" spans="1:20" ht="13.5" thickBot="1" x14ac:dyDescent="0.25">
      <c r="A117" s="161">
        <v>42767</v>
      </c>
    </row>
    <row r="118" spans="1:20" ht="51.75" thickBot="1" x14ac:dyDescent="0.25">
      <c r="A118" s="7" t="s">
        <v>3</v>
      </c>
      <c r="B118" s="8" t="s">
        <v>4</v>
      </c>
      <c r="C118" s="9" t="s">
        <v>5</v>
      </c>
      <c r="D118" s="141" t="s">
        <v>6</v>
      </c>
      <c r="E118" s="10" t="s">
        <v>7</v>
      </c>
      <c r="F118" s="10" t="s">
        <v>76</v>
      </c>
      <c r="G118" s="7" t="s">
        <v>9</v>
      </c>
      <c r="H118" s="12" t="s">
        <v>10</v>
      </c>
      <c r="I118" s="12" t="s">
        <v>11</v>
      </c>
      <c r="J118" s="12" t="s">
        <v>12</v>
      </c>
      <c r="K118" s="12" t="s">
        <v>13</v>
      </c>
      <c r="L118" s="12" t="s">
        <v>100</v>
      </c>
      <c r="M118" s="145" t="s">
        <v>15</v>
      </c>
      <c r="N118" s="180" t="s">
        <v>68</v>
      </c>
      <c r="O118" s="181" t="s">
        <v>101</v>
      </c>
      <c r="P118" s="10" t="s">
        <v>16</v>
      </c>
      <c r="Q118" s="14"/>
      <c r="R118" s="14"/>
      <c r="S118" s="14"/>
      <c r="T118" s="14"/>
    </row>
    <row r="119" spans="1:20" x14ac:dyDescent="0.2">
      <c r="A119" s="17">
        <v>42767</v>
      </c>
      <c r="B119" s="153">
        <v>561</v>
      </c>
      <c r="C119" s="27" t="s">
        <v>19</v>
      </c>
      <c r="D119" s="143" t="s">
        <v>20</v>
      </c>
      <c r="E119" s="149">
        <v>204.03</v>
      </c>
      <c r="F119" s="150"/>
      <c r="G119" s="182">
        <v>204.03</v>
      </c>
      <c r="H119" s="54"/>
      <c r="I119" s="54"/>
      <c r="J119" s="54"/>
      <c r="K119" s="54"/>
      <c r="L119" s="54"/>
      <c r="M119" s="144"/>
      <c r="N119" s="183"/>
      <c r="O119" s="152"/>
      <c r="P119" s="122">
        <f>SUM(F119+G119+H119+I119+J119+K119+M119+L119+N119+O119)</f>
        <v>204.03</v>
      </c>
      <c r="Q119" s="24"/>
      <c r="R119" s="58"/>
    </row>
    <row r="120" spans="1:20" x14ac:dyDescent="0.2">
      <c r="A120" s="75"/>
      <c r="B120" s="153">
        <v>562</v>
      </c>
      <c r="C120" s="153" t="s">
        <v>96</v>
      </c>
      <c r="D120" s="154" t="s">
        <v>123</v>
      </c>
      <c r="E120" s="155">
        <v>180</v>
      </c>
      <c r="F120" s="155">
        <v>30</v>
      </c>
      <c r="G120" s="165"/>
      <c r="H120" s="30"/>
      <c r="I120" s="30"/>
      <c r="J120" s="30"/>
      <c r="K120" s="30"/>
      <c r="L120" s="30"/>
      <c r="M120" s="120"/>
      <c r="N120" s="34"/>
      <c r="O120" s="105">
        <v>150</v>
      </c>
      <c r="P120" s="102">
        <f t="shared" ref="P120:P123" si="27">SUM(F120+G120+H120+I120+J120+K120+M120+L120+N120+O120)</f>
        <v>180</v>
      </c>
      <c r="Q120" s="24"/>
      <c r="R120" s="58"/>
    </row>
    <row r="121" spans="1:20" x14ac:dyDescent="0.2">
      <c r="A121" s="171"/>
      <c r="B121" s="154">
        <v>563</v>
      </c>
      <c r="C121" s="154" t="s">
        <v>50</v>
      </c>
      <c r="D121" s="154" t="s">
        <v>124</v>
      </c>
      <c r="E121" s="184">
        <v>140</v>
      </c>
      <c r="F121" s="185"/>
      <c r="G121" s="165"/>
      <c r="H121" s="126"/>
      <c r="I121" s="126"/>
      <c r="J121" s="126">
        <v>140</v>
      </c>
      <c r="K121" s="126"/>
      <c r="L121" s="126"/>
      <c r="M121" s="126"/>
      <c r="N121" s="157"/>
      <c r="O121" s="157"/>
      <c r="P121" s="102">
        <f t="shared" si="27"/>
        <v>140</v>
      </c>
      <c r="Q121" s="24"/>
      <c r="R121" s="58"/>
    </row>
    <row r="122" spans="1:20" ht="13.5" thickBot="1" x14ac:dyDescent="0.25">
      <c r="A122" s="171"/>
      <c r="B122" s="32">
        <v>564</v>
      </c>
      <c r="C122" s="28" t="s">
        <v>125</v>
      </c>
      <c r="D122" s="173" t="s">
        <v>126</v>
      </c>
      <c r="E122" s="174">
        <v>20</v>
      </c>
      <c r="F122" s="175"/>
      <c r="G122" s="165"/>
      <c r="H122" s="177"/>
      <c r="I122" s="177"/>
      <c r="J122" s="177">
        <v>20</v>
      </c>
      <c r="K122" s="177"/>
      <c r="L122" s="177"/>
      <c r="M122" s="41"/>
      <c r="N122" s="178"/>
      <c r="O122" s="179"/>
      <c r="P122" s="102">
        <f t="shared" si="27"/>
        <v>20</v>
      </c>
      <c r="Q122" s="24"/>
      <c r="R122" s="58"/>
    </row>
    <row r="123" spans="1:20" ht="13.5" thickBot="1" x14ac:dyDescent="0.25">
      <c r="A123" s="44"/>
      <c r="B123" s="44"/>
      <c r="C123" s="44"/>
      <c r="D123" s="68" t="s">
        <v>127</v>
      </c>
      <c r="E123" s="111">
        <f t="shared" ref="E123:O123" si="28">SUM(E119:E122)</f>
        <v>544.03</v>
      </c>
      <c r="F123" s="111">
        <f t="shared" si="28"/>
        <v>30</v>
      </c>
      <c r="G123" s="111">
        <f t="shared" si="28"/>
        <v>204.03</v>
      </c>
      <c r="H123" s="111">
        <f t="shared" si="28"/>
        <v>0</v>
      </c>
      <c r="I123" s="111">
        <f t="shared" si="28"/>
        <v>0</v>
      </c>
      <c r="J123" s="111">
        <f t="shared" si="28"/>
        <v>160</v>
      </c>
      <c r="K123" s="111">
        <f t="shared" si="28"/>
        <v>0</v>
      </c>
      <c r="L123" s="111">
        <f t="shared" si="28"/>
        <v>0</v>
      </c>
      <c r="M123" s="111">
        <f t="shared" si="28"/>
        <v>0</v>
      </c>
      <c r="N123" s="111">
        <f t="shared" si="28"/>
        <v>0</v>
      </c>
      <c r="O123" s="111">
        <f t="shared" si="28"/>
        <v>150</v>
      </c>
      <c r="P123" s="111">
        <f t="shared" si="27"/>
        <v>544.03</v>
      </c>
      <c r="Q123" s="24"/>
      <c r="R123" s="24"/>
    </row>
    <row r="124" spans="1:20" ht="16.5" thickBot="1" x14ac:dyDescent="0.25">
      <c r="D124" s="71" t="s">
        <v>43</v>
      </c>
      <c r="E124" s="133">
        <f t="shared" ref="E124:P124" si="29">SUM(E115+E123)</f>
        <v>12917.870000000003</v>
      </c>
      <c r="F124" s="133">
        <f t="shared" si="29"/>
        <v>408.59000000000003</v>
      </c>
      <c r="G124" s="133">
        <f t="shared" si="29"/>
        <v>2471.1800000000003</v>
      </c>
      <c r="H124" s="133">
        <f t="shared" si="29"/>
        <v>2004.73</v>
      </c>
      <c r="I124" s="133">
        <f t="shared" si="29"/>
        <v>30</v>
      </c>
      <c r="J124" s="133">
        <f t="shared" si="29"/>
        <v>984.82</v>
      </c>
      <c r="K124" s="133">
        <f t="shared" si="29"/>
        <v>1255</v>
      </c>
      <c r="L124" s="133">
        <f t="shared" si="29"/>
        <v>535.24</v>
      </c>
      <c r="M124" s="133">
        <f t="shared" si="29"/>
        <v>141.31</v>
      </c>
      <c r="N124" s="133">
        <f t="shared" si="29"/>
        <v>2379</v>
      </c>
      <c r="O124" s="133">
        <f t="shared" si="29"/>
        <v>2708</v>
      </c>
      <c r="P124" s="112">
        <f t="shared" si="29"/>
        <v>12917.870000000003</v>
      </c>
      <c r="Q124" s="160" t="s">
        <v>34</v>
      </c>
      <c r="R124" s="114">
        <f>G123+H123+I123+J123+M123+L123+F123+O123+K123+N123</f>
        <v>544.03</v>
      </c>
      <c r="S124" s="115" t="s">
        <v>32</v>
      </c>
      <c r="T124" s="116">
        <f>SUM(F119:O122)</f>
        <v>544.03</v>
      </c>
    </row>
    <row r="125" spans="1:20" ht="68.25" customHeight="1" x14ac:dyDescent="0.2"/>
    <row r="126" spans="1:20" ht="13.5" thickBot="1" x14ac:dyDescent="0.25">
      <c r="A126" s="161">
        <v>42795</v>
      </c>
    </row>
    <row r="127" spans="1:20" ht="75.75" customHeight="1" thickBot="1" x14ac:dyDescent="0.25">
      <c r="A127" s="7" t="s">
        <v>3</v>
      </c>
      <c r="B127" s="186" t="s">
        <v>4</v>
      </c>
      <c r="C127" s="187" t="s">
        <v>5</v>
      </c>
      <c r="D127" s="188" t="s">
        <v>6</v>
      </c>
      <c r="E127" s="146" t="s">
        <v>7</v>
      </c>
      <c r="F127" s="146" t="s">
        <v>76</v>
      </c>
      <c r="G127" s="162" t="s">
        <v>9</v>
      </c>
      <c r="H127" s="118" t="s">
        <v>10</v>
      </c>
      <c r="I127" s="118" t="s">
        <v>11</v>
      </c>
      <c r="J127" s="118" t="s">
        <v>12</v>
      </c>
      <c r="K127" s="118" t="s">
        <v>13</v>
      </c>
      <c r="L127" s="118" t="s">
        <v>100</v>
      </c>
      <c r="M127" s="163" t="s">
        <v>15</v>
      </c>
      <c r="N127" s="164" t="s">
        <v>68</v>
      </c>
      <c r="O127" s="164" t="s">
        <v>101</v>
      </c>
      <c r="P127" s="146" t="s">
        <v>16</v>
      </c>
      <c r="Q127" s="14"/>
      <c r="R127" s="14"/>
      <c r="S127" s="14"/>
      <c r="T127" s="14"/>
    </row>
    <row r="128" spans="1:20" x14ac:dyDescent="0.2">
      <c r="A128" s="189">
        <v>42795</v>
      </c>
      <c r="B128" s="190">
        <v>565</v>
      </c>
      <c r="C128" s="191" t="s">
        <v>19</v>
      </c>
      <c r="D128" s="192" t="s">
        <v>20</v>
      </c>
      <c r="E128" s="193">
        <v>204.03</v>
      </c>
      <c r="F128" s="73"/>
      <c r="G128" s="97">
        <v>204.03</v>
      </c>
      <c r="H128" s="22"/>
      <c r="I128" s="22"/>
      <c r="J128" s="22"/>
      <c r="K128" s="22"/>
      <c r="L128" s="22"/>
      <c r="M128" s="22"/>
      <c r="N128" s="194"/>
      <c r="O128" s="195"/>
      <c r="P128" s="99">
        <f>SUM(F128+G128+H128+I128+J128+K128+M128+L128+N128+O128)</f>
        <v>204.03</v>
      </c>
      <c r="Q128" s="24"/>
      <c r="R128" s="58"/>
    </row>
    <row r="129" spans="1:20" x14ac:dyDescent="0.2">
      <c r="A129" s="167"/>
      <c r="B129" s="196">
        <v>566</v>
      </c>
      <c r="C129" s="196" t="s">
        <v>128</v>
      </c>
      <c r="D129" s="197" t="s">
        <v>129</v>
      </c>
      <c r="E129" s="198">
        <v>18</v>
      </c>
      <c r="F129" s="155"/>
      <c r="G129" s="86"/>
      <c r="H129" s="30"/>
      <c r="I129" s="30"/>
      <c r="J129" s="30"/>
      <c r="K129" s="30"/>
      <c r="L129" s="30"/>
      <c r="M129" s="30"/>
      <c r="N129" s="34"/>
      <c r="O129" s="105">
        <v>18</v>
      </c>
      <c r="P129" s="102">
        <f>SUM(F129+G129+H129+I129+J129+K129+M129+L129+N129+O129)</f>
        <v>18</v>
      </c>
      <c r="Q129" s="24"/>
      <c r="R129" s="58"/>
    </row>
    <row r="130" spans="1:20" x14ac:dyDescent="0.2">
      <c r="A130" s="171"/>
      <c r="B130" s="199">
        <v>567</v>
      </c>
      <c r="C130" s="199" t="s">
        <v>53</v>
      </c>
      <c r="D130" s="123" t="s">
        <v>130</v>
      </c>
      <c r="E130" s="200">
        <v>12.48</v>
      </c>
      <c r="F130" s="123"/>
      <c r="G130" s="201"/>
      <c r="H130" s="104"/>
      <c r="I130" s="104"/>
      <c r="J130" s="104"/>
      <c r="K130" s="104"/>
      <c r="L130" s="34">
        <v>12.48</v>
      </c>
      <c r="M130" s="104"/>
      <c r="N130" s="104"/>
      <c r="O130" s="100"/>
      <c r="P130" s="102">
        <f>SUM(F130+G130+H130+I130+J130+K130+M130+L130+N130+O130)</f>
        <v>12.48</v>
      </c>
      <c r="Q130" s="24"/>
      <c r="R130" s="58"/>
    </row>
    <row r="131" spans="1:20" ht="13.5" thickBot="1" x14ac:dyDescent="0.25">
      <c r="B131" s="202">
        <v>568</v>
      </c>
      <c r="C131" s="202" t="s">
        <v>131</v>
      </c>
      <c r="D131" s="203" t="s">
        <v>132</v>
      </c>
      <c r="E131" s="204">
        <v>973.07</v>
      </c>
      <c r="F131" s="203">
        <v>46.34</v>
      </c>
      <c r="G131" s="205"/>
      <c r="H131" s="38"/>
      <c r="I131" s="38"/>
      <c r="J131" s="38">
        <v>926.73</v>
      </c>
      <c r="K131" s="38"/>
      <c r="L131" s="206"/>
      <c r="M131" s="38"/>
      <c r="N131" s="38"/>
      <c r="O131" s="39"/>
      <c r="P131" s="128">
        <f>SUM(F131+G131+H131+I131+J131+K131+M131+L131+N131+O131)</f>
        <v>973.07</v>
      </c>
    </row>
    <row r="132" spans="1:20" ht="13.5" thickBot="1" x14ac:dyDescent="0.25">
      <c r="A132" s="44"/>
      <c r="B132" s="44"/>
      <c r="C132" s="44"/>
      <c r="D132" s="68" t="s">
        <v>133</v>
      </c>
      <c r="E132" s="207">
        <f t="shared" ref="E132:O132" si="30">SUM(E128:E131)</f>
        <v>1207.58</v>
      </c>
      <c r="F132" s="207">
        <f t="shared" si="30"/>
        <v>46.34</v>
      </c>
      <c r="G132" s="207">
        <f t="shared" si="30"/>
        <v>204.03</v>
      </c>
      <c r="H132" s="207">
        <f t="shared" si="30"/>
        <v>0</v>
      </c>
      <c r="I132" s="207">
        <f t="shared" si="30"/>
        <v>0</v>
      </c>
      <c r="J132" s="207">
        <f t="shared" si="30"/>
        <v>926.73</v>
      </c>
      <c r="K132" s="207">
        <f t="shared" si="30"/>
        <v>0</v>
      </c>
      <c r="L132" s="207">
        <f t="shared" si="30"/>
        <v>12.48</v>
      </c>
      <c r="M132" s="207">
        <f t="shared" si="30"/>
        <v>0</v>
      </c>
      <c r="N132" s="207">
        <f t="shared" si="30"/>
        <v>0</v>
      </c>
      <c r="O132" s="208">
        <f t="shared" si="30"/>
        <v>18</v>
      </c>
      <c r="P132" s="207">
        <f t="shared" ref="P132" si="31">SUM(F132+G132+H132+I132+J132+K132+M132+L132+N132+O132)</f>
        <v>1207.58</v>
      </c>
      <c r="R132" s="24"/>
      <c r="S132" s="24"/>
    </row>
    <row r="133" spans="1:20" ht="21" customHeight="1" thickBot="1" x14ac:dyDescent="0.25">
      <c r="D133" s="71" t="s">
        <v>43</v>
      </c>
      <c r="E133" s="209">
        <f t="shared" ref="E133:P133" si="32">SUM(E124+E132)</f>
        <v>14125.450000000003</v>
      </c>
      <c r="F133" s="209">
        <f t="shared" si="32"/>
        <v>454.93000000000006</v>
      </c>
      <c r="G133" s="209">
        <f t="shared" si="32"/>
        <v>2675.2100000000005</v>
      </c>
      <c r="H133" s="209">
        <f t="shared" si="32"/>
        <v>2004.73</v>
      </c>
      <c r="I133" s="209">
        <f t="shared" si="32"/>
        <v>30</v>
      </c>
      <c r="J133" s="209">
        <f t="shared" si="32"/>
        <v>1911.5500000000002</v>
      </c>
      <c r="K133" s="209">
        <f t="shared" si="32"/>
        <v>1255</v>
      </c>
      <c r="L133" s="209">
        <f t="shared" si="32"/>
        <v>547.72</v>
      </c>
      <c r="M133" s="209">
        <f t="shared" si="32"/>
        <v>141.31</v>
      </c>
      <c r="N133" s="209">
        <f t="shared" si="32"/>
        <v>2379</v>
      </c>
      <c r="O133" s="210">
        <f t="shared" si="32"/>
        <v>2726</v>
      </c>
      <c r="P133" s="211">
        <f t="shared" si="32"/>
        <v>14125.450000000003</v>
      </c>
      <c r="Q133" s="160" t="s">
        <v>34</v>
      </c>
      <c r="R133" s="114">
        <f>G132+H132+I132+J132+M132+L132+F132+O132+K132+N132</f>
        <v>1207.58</v>
      </c>
      <c r="S133" s="115" t="s">
        <v>32</v>
      </c>
      <c r="T133" s="116">
        <f>SUM(F128:O131)</f>
        <v>1207.58</v>
      </c>
    </row>
    <row r="134" spans="1:20" s="24" customFormat="1" ht="19.5" customHeight="1" thickBot="1" x14ac:dyDescent="0.25">
      <c r="D134" s="212" t="s">
        <v>134</v>
      </c>
      <c r="E134" s="213"/>
      <c r="F134" s="214"/>
      <c r="G134" s="213"/>
      <c r="H134" s="214">
        <f>F80</f>
        <v>20</v>
      </c>
      <c r="I134" s="213"/>
      <c r="J134" s="214">
        <f>F131+F99+F47+F46+F44+F32</f>
        <v>121.05000000000001</v>
      </c>
      <c r="K134" s="214"/>
      <c r="L134" s="214">
        <f>F21</f>
        <v>8.7200000000000006</v>
      </c>
      <c r="M134" s="214">
        <f>F9</f>
        <v>20.36</v>
      </c>
      <c r="N134" s="214">
        <f>F90+F87</f>
        <v>254.8</v>
      </c>
      <c r="O134" s="214">
        <f>F120</f>
        <v>30</v>
      </c>
      <c r="P134" s="215"/>
    </row>
    <row r="135" spans="1:20" s="24" customFormat="1" ht="19.5" customHeight="1" thickBot="1" x14ac:dyDescent="0.25">
      <c r="D135" s="212" t="s">
        <v>135</v>
      </c>
      <c r="E135" s="213"/>
      <c r="F135" s="213"/>
      <c r="G135" s="214">
        <f>SUM(G133:G134)</f>
        <v>2675.2100000000005</v>
      </c>
      <c r="H135" s="214">
        <f>SUM(H133:H134)</f>
        <v>2024.73</v>
      </c>
      <c r="I135" s="214">
        <f t="shared" ref="I135:O135" si="33">SUM(I133:I134)</f>
        <v>30</v>
      </c>
      <c r="J135" s="214">
        <f t="shared" si="33"/>
        <v>2032.6000000000001</v>
      </c>
      <c r="K135" s="214">
        <f t="shared" si="33"/>
        <v>1255</v>
      </c>
      <c r="L135" s="214">
        <f t="shared" si="33"/>
        <v>556.44000000000005</v>
      </c>
      <c r="M135" s="214">
        <f t="shared" si="33"/>
        <v>161.67000000000002</v>
      </c>
      <c r="N135" s="214">
        <f t="shared" si="33"/>
        <v>2633.8</v>
      </c>
      <c r="O135" s="214">
        <f t="shared" si="33"/>
        <v>2756</v>
      </c>
      <c r="P135" s="216">
        <f>SUM(G135:O135)</f>
        <v>14125.45</v>
      </c>
    </row>
    <row r="136" spans="1:20" s="24" customFormat="1" ht="22.5" customHeight="1" thickBot="1" x14ac:dyDescent="0.25">
      <c r="D136" s="217" t="s">
        <v>136</v>
      </c>
      <c r="E136" s="218">
        <f>E133-G135</f>
        <v>11450.240000000002</v>
      </c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20"/>
    </row>
    <row r="137" spans="1:20" x14ac:dyDescent="0.2">
      <c r="D137" s="92"/>
      <c r="E137" s="92"/>
      <c r="F137" s="92"/>
      <c r="G137" s="92"/>
      <c r="H137" s="92"/>
      <c r="I137" s="92"/>
      <c r="J137" s="92"/>
    </row>
    <row r="138" spans="1:20" x14ac:dyDescent="0.2">
      <c r="D138" s="92"/>
      <c r="E138" s="92"/>
      <c r="F138" s="92"/>
      <c r="G138" s="92"/>
      <c r="H138" s="92"/>
      <c r="I138" s="92"/>
      <c r="J138" s="92"/>
    </row>
    <row r="139" spans="1:20" x14ac:dyDescent="0.2">
      <c r="D139" s="92"/>
      <c r="E139" s="92"/>
      <c r="F139" s="92"/>
      <c r="G139" s="92"/>
      <c r="H139" s="92"/>
      <c r="I139" s="92"/>
      <c r="J139" s="92"/>
    </row>
    <row r="140" spans="1:20" x14ac:dyDescent="0.2">
      <c r="D140" s="92"/>
      <c r="E140" s="92"/>
      <c r="F140" s="92"/>
      <c r="G140" s="92"/>
      <c r="H140" s="92"/>
      <c r="I140" s="92"/>
      <c r="J140" s="92"/>
    </row>
    <row r="141" spans="1:20" x14ac:dyDescent="0.2">
      <c r="D141" s="92"/>
      <c r="E141" s="92"/>
      <c r="F141" s="92"/>
      <c r="G141" s="92"/>
      <c r="H141" s="92"/>
      <c r="I141" s="92"/>
      <c r="J141" s="92"/>
    </row>
    <row r="142" spans="1:20" x14ac:dyDescent="0.2">
      <c r="D142" s="92"/>
      <c r="E142" s="221"/>
      <c r="F142" s="92"/>
      <c r="G142" s="92"/>
      <c r="H142" s="92"/>
      <c r="I142" s="221"/>
      <c r="J142" s="92"/>
    </row>
    <row r="143" spans="1:20" x14ac:dyDescent="0.2">
      <c r="D143" s="92"/>
      <c r="E143" s="92"/>
      <c r="F143" s="92"/>
      <c r="G143" s="92"/>
      <c r="H143" s="92"/>
      <c r="I143" s="92"/>
      <c r="J143" s="92"/>
    </row>
    <row r="144" spans="1:20" x14ac:dyDescent="0.2">
      <c r="D144" s="92"/>
      <c r="E144" s="221"/>
      <c r="F144" s="92"/>
      <c r="G144" s="92"/>
      <c r="H144" s="92"/>
      <c r="I144" s="221"/>
      <c r="J144" s="92"/>
    </row>
    <row r="145" spans="4:10" x14ac:dyDescent="0.2">
      <c r="D145" s="92"/>
      <c r="E145" s="92"/>
      <c r="F145" s="92"/>
      <c r="G145" s="92"/>
      <c r="H145" s="92"/>
      <c r="I145" s="221"/>
      <c r="J145" s="92"/>
    </row>
    <row r="146" spans="4:10" x14ac:dyDescent="0.2">
      <c r="D146" s="92"/>
      <c r="E146" s="221"/>
      <c r="F146" s="92"/>
      <c r="G146" s="222"/>
      <c r="H146" s="92"/>
      <c r="I146" s="221"/>
      <c r="J146" s="92"/>
    </row>
    <row r="147" spans="4:10" x14ac:dyDescent="0.2">
      <c r="D147" s="92"/>
      <c r="E147" s="92"/>
      <c r="F147" s="92"/>
      <c r="G147" s="221"/>
      <c r="H147" s="92"/>
      <c r="I147" s="92"/>
      <c r="J147" s="92"/>
    </row>
    <row r="148" spans="4:10" x14ac:dyDescent="0.2">
      <c r="D148" s="92"/>
      <c r="E148" s="92"/>
      <c r="F148" s="92"/>
      <c r="G148" s="92"/>
      <c r="H148" s="92"/>
      <c r="I148" s="92"/>
      <c r="J148" s="92"/>
    </row>
    <row r="149" spans="4:10" x14ac:dyDescent="0.2">
      <c r="D149" s="92"/>
      <c r="E149" s="92"/>
      <c r="F149" s="92"/>
      <c r="G149" s="92"/>
      <c r="H149" s="92"/>
      <c r="I149" s="92"/>
      <c r="J149" s="92"/>
    </row>
    <row r="150" spans="4:10" x14ac:dyDescent="0.2">
      <c r="D150" s="92"/>
      <c r="E150" s="92"/>
      <c r="F150" s="92"/>
      <c r="G150" s="92"/>
      <c r="H150" s="92"/>
      <c r="I150" s="92"/>
      <c r="J150" s="92"/>
    </row>
    <row r="151" spans="4:10" x14ac:dyDescent="0.2">
      <c r="D151" s="92"/>
      <c r="E151" s="92"/>
      <c r="F151" s="92"/>
      <c r="G151" s="221"/>
      <c r="H151" s="92"/>
      <c r="I151" s="92"/>
      <c r="J151" s="92"/>
    </row>
    <row r="152" spans="4:10" x14ac:dyDescent="0.2">
      <c r="D152" s="92"/>
      <c r="E152" s="92"/>
      <c r="F152" s="92"/>
      <c r="G152" s="92"/>
      <c r="H152" s="92"/>
      <c r="I152" s="92"/>
      <c r="J152" s="92"/>
    </row>
    <row r="153" spans="4:10" x14ac:dyDescent="0.2">
      <c r="D153" s="92"/>
      <c r="E153" s="92"/>
      <c r="F153" s="92"/>
      <c r="G153" s="92"/>
      <c r="H153" s="92"/>
      <c r="I153" s="92"/>
      <c r="J153" s="92"/>
    </row>
    <row r="154" spans="4:10" x14ac:dyDescent="0.2">
      <c r="D154" s="92"/>
      <c r="E154" s="92"/>
      <c r="F154" s="92"/>
      <c r="G154" s="92"/>
      <c r="H154" s="92"/>
      <c r="I154" s="92"/>
      <c r="J154" s="92"/>
    </row>
    <row r="155" spans="4:10" x14ac:dyDescent="0.2">
      <c r="D155" s="92"/>
      <c r="E155" s="221"/>
      <c r="F155" s="92"/>
      <c r="G155" s="92"/>
      <c r="H155" s="92"/>
      <c r="I155" s="92"/>
      <c r="J155" s="92"/>
    </row>
    <row r="156" spans="4:10" x14ac:dyDescent="0.2">
      <c r="D156" s="92"/>
      <c r="E156" s="92"/>
      <c r="F156" s="92"/>
      <c r="G156" s="92"/>
      <c r="H156" s="92"/>
      <c r="I156" s="92"/>
      <c r="J156" s="92"/>
    </row>
  </sheetData>
  <mergeCells count="9">
    <mergeCell ref="A41:D41"/>
    <mergeCell ref="A54:D54"/>
    <mergeCell ref="A66:D66"/>
    <mergeCell ref="A2:N2"/>
    <mergeCell ref="A3:N3"/>
    <mergeCell ref="A4:D4"/>
    <mergeCell ref="P5:P11"/>
    <mergeCell ref="A17:D17"/>
    <mergeCell ref="A28:D28"/>
  </mergeCells>
  <pageMargins left="0.35433070866141736" right="0.39370078740157483" top="0.59055118110236227" bottom="0.59055118110236227" header="0.51181102362204722" footer="0.51181102362204722"/>
  <pageSetup paperSize="8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Receipts 16-17</vt:lpstr>
      <vt:lpstr>Payments 16-17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Juvina Janik</dc:creator>
  <cp:lastModifiedBy>Juvina Janik</cp:lastModifiedBy>
  <dcterms:created xsi:type="dcterms:W3CDTF">2017-07-11T12:53:50Z</dcterms:created>
  <dcterms:modified xsi:type="dcterms:W3CDTF">2017-07-11T12:55:31Z</dcterms:modified>
</cp:coreProperties>
</file>